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інформация" sheetId="3" r:id="rId3"/>
  </sheets>
  <definedNames>
    <definedName name="_xlnm.Print_Titles" localSheetId="2">'інформация'!$8:$9</definedName>
    <definedName name="_xlnm.Print_Titles" localSheetId="1">'Лист2'!$6:$6</definedName>
  </definedNames>
  <calcPr fullCalcOnLoad="1"/>
</workbook>
</file>

<file path=xl/sharedStrings.xml><?xml version="1.0" encoding="utf-8"?>
<sst xmlns="http://schemas.openxmlformats.org/spreadsheetml/2006/main" count="651" uniqueCount="280">
  <si>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</si>
  <si>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</si>
  <si>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</si>
  <si>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</si>
  <si>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</si>
  <si>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</si>
  <si>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тис.грн.</t>
  </si>
  <si>
    <t>Використання закладом  охорони здоров'я благодійних пожертв, отриманих у грошовій та натуральній (товари і послуги) формі</t>
  </si>
  <si>
    <t>В грошовій формі, тис.грн.</t>
  </si>
  <si>
    <t>В натуральній формі (товари і послуги), тис.грн.</t>
  </si>
  <si>
    <t>Перелік товарів і послуг в натуральній формі</t>
  </si>
  <si>
    <t>Навпрямки використання у грошовій формі (стаття витрат)</t>
  </si>
  <si>
    <t>Сума, тис.грн.</t>
  </si>
  <si>
    <t xml:space="preserve">Перелік використаних товарів та послуг у натуральній формі </t>
  </si>
  <si>
    <t>І квартал</t>
  </si>
  <si>
    <t>ІІ квартал</t>
  </si>
  <si>
    <t>III квартал</t>
  </si>
  <si>
    <t>Фізичні особи</t>
  </si>
  <si>
    <t>Всього за рік</t>
  </si>
  <si>
    <t>Х</t>
  </si>
  <si>
    <t>Залишок невикористаних грошових коштів, товарів та послуг на кінець звітного періоду, тис.грн.</t>
  </si>
  <si>
    <t>ФО Олійник Н. І.</t>
  </si>
  <si>
    <t xml:space="preserve">                       КП" ДКПЛ" ДОР"   2019 року</t>
  </si>
  <si>
    <t>Білизна</t>
  </si>
  <si>
    <t>ФО Бойко Ю. М.</t>
  </si>
  <si>
    <t>ФО Ведмедовська Є. М.</t>
  </si>
  <si>
    <t xml:space="preserve">Гігрометри </t>
  </si>
  <si>
    <t>Цемент М-400</t>
  </si>
  <si>
    <t>ФО Швагер О. М.</t>
  </si>
  <si>
    <t>Талон на вивіз сміття</t>
  </si>
  <si>
    <t>Матеріали</t>
  </si>
  <si>
    <t>Командировки</t>
  </si>
  <si>
    <t>Поточний ремонт центрифуги пральної КП-223</t>
  </si>
  <si>
    <t>Послуги по випробуванню вентиляції у рентген-кабінеті</t>
  </si>
  <si>
    <t>Послуги охорони</t>
  </si>
  <si>
    <t>Державна будівельна експертиза віддлення</t>
  </si>
  <si>
    <t>ФО Робощук Г. Г.</t>
  </si>
  <si>
    <t>Клей для плитки Церезіт СМ-11</t>
  </si>
  <si>
    <t>Грунтовка глубокопроник. Церезіт СТ-17</t>
  </si>
  <si>
    <t>Емаль ПФ-116</t>
  </si>
  <si>
    <t>ФО Іваненков О. С.</t>
  </si>
  <si>
    <t>Телевізор б/в PANASONIC</t>
  </si>
  <si>
    <t>ПРАТ "ДКХК"</t>
  </si>
  <si>
    <t>Вафлі Халва з молоком "Сласті"</t>
  </si>
  <si>
    <t>Кисіль Плодово-ягідний "Золоте зерно"</t>
  </si>
  <si>
    <t>Пластівці молочні "Золоте зерно"</t>
  </si>
  <si>
    <t>Пластівці Глазуровані "Золоте зерно"</t>
  </si>
  <si>
    <t>Подушечки з какао "Смачна Забава"</t>
  </si>
  <si>
    <t>Фігурні вироби дитячі "Золоте Зерно"</t>
  </si>
  <si>
    <t>Фігурні вироби Молочні "Золоте Зерно"</t>
  </si>
  <si>
    <t>ФО Полторацький А. А.</t>
  </si>
  <si>
    <t>Манітор</t>
  </si>
  <si>
    <t>Відеокамера</t>
  </si>
  <si>
    <t>Блок живлення</t>
  </si>
  <si>
    <t>Блок з'єднання</t>
  </si>
  <si>
    <t>Мишка</t>
  </si>
  <si>
    <t>ФО Панченко Н. В.</t>
  </si>
  <si>
    <t>ФО Мережко А. Г.</t>
  </si>
  <si>
    <t>ФО Демчук Ю. М.</t>
  </si>
  <si>
    <t>ФО Дубовиченко М. Д.</t>
  </si>
  <si>
    <t>ФО Свороба Т. В.</t>
  </si>
  <si>
    <t>Кабачки</t>
  </si>
  <si>
    <t>Огірки</t>
  </si>
  <si>
    <t>Поточний ремонт шафи холодильної</t>
  </si>
  <si>
    <t>Поточний ремонт транспорт.ср-ва</t>
  </si>
  <si>
    <t>Контроль за якістю пожив.середовищ</t>
  </si>
  <si>
    <t>Розробка проекту тарифів на мед.послуги</t>
  </si>
  <si>
    <t>Розробка проектно-коштор.документ.</t>
  </si>
  <si>
    <t>Послуги ЕЦП</t>
  </si>
  <si>
    <t>Повірка центрифуги</t>
  </si>
  <si>
    <t>Проведення програми МПР</t>
  </si>
  <si>
    <t>Позова справа</t>
  </si>
  <si>
    <t>Переоф.ліцензії джерел іон.випрамін.</t>
  </si>
  <si>
    <t>Пральна машинка</t>
  </si>
  <si>
    <t>Центр сертифікації ключів</t>
  </si>
  <si>
    <t>Семінар</t>
  </si>
  <si>
    <t>Поточний ремонт монітора реанімаційно-хірургічного ЮМ300</t>
  </si>
  <si>
    <t>Технагляд</t>
  </si>
  <si>
    <t>Калібрування ЗВТ</t>
  </si>
  <si>
    <t>Діаностика приладу</t>
  </si>
  <si>
    <t>ФО Андріяшевська Н. В.</t>
  </si>
  <si>
    <t>ТОВ "Юрія-Фарм"</t>
  </si>
  <si>
    <t xml:space="preserve">Марля </t>
  </si>
  <si>
    <t>Вата 200г.</t>
  </si>
  <si>
    <t>Системи ПР</t>
  </si>
  <si>
    <t>Шприці 2 мл.</t>
  </si>
  <si>
    <t>Шприці 5 мл.</t>
  </si>
  <si>
    <t>Рукавички н/ст XL</t>
  </si>
  <si>
    <t>Шприц інєкц. 2-х комп. 10 мл. (21Gx1 1/2) 0,8x38мм з голкою</t>
  </si>
  <si>
    <t>Шприц інєкц. 2-х комп. 2 мл. (23Gx1 ¼) 0,6x32мм з голкою</t>
  </si>
  <si>
    <t>Шприц інєкц. 2-х комп. 5 мл. (22Gx1 ½) 0,7x38мм з голкою</t>
  </si>
  <si>
    <t>Кабачата</t>
  </si>
  <si>
    <t>ФО Клочко Л. Ю.</t>
  </si>
  <si>
    <t>ФО Шабал В. Г.</t>
  </si>
  <si>
    <t>ФО Ревута Т. В.</t>
  </si>
  <si>
    <t>ФО Кучук Т. П.</t>
  </si>
  <si>
    <t>ФО Федорченко В. В.</t>
  </si>
  <si>
    <t>ФО Сурков Л. Ф.</t>
  </si>
  <si>
    <t>ФО Цвєткова І. І.</t>
  </si>
  <si>
    <t>ФО Архіпова Т. М.</t>
  </si>
  <si>
    <t>ФО Дресваль М. А.</t>
  </si>
  <si>
    <t>ФО Косіков В. В.</t>
  </si>
  <si>
    <t>ФО Хохолєв О. В.</t>
  </si>
  <si>
    <t>ФО Городніча Н. Ю.</t>
  </si>
  <si>
    <t>ФО Гелих С. Г.</t>
  </si>
  <si>
    <t>ФО Соломащенко М. В.</t>
  </si>
  <si>
    <t>Емаль ПФ-115 Зєбра зіп 512</t>
  </si>
  <si>
    <t>Плитка д/стін Онікс бежева</t>
  </si>
  <si>
    <t>Плитка д/стін Онікс темно-бежева</t>
  </si>
  <si>
    <t>Церезіт СТ-17</t>
  </si>
  <si>
    <t>Поручень "Стандарт" 500</t>
  </si>
  <si>
    <t>Вентилятор "Венікс" 100</t>
  </si>
  <si>
    <t>Змішувач</t>
  </si>
  <si>
    <t>Умивальник PREZIDENT</t>
  </si>
  <si>
    <t>Швидкопідвіс д/гіпсокартона</t>
  </si>
  <si>
    <t>Темно-коричнева затірка д/кахеля Церезіт</t>
  </si>
  <si>
    <t>Гіпсокартон</t>
  </si>
  <si>
    <t>Піна SOMA</t>
  </si>
  <si>
    <t>Фарба</t>
  </si>
  <si>
    <t>Панель біла глянець класик</t>
  </si>
  <si>
    <t>Спиця ГК 500мм петля</t>
  </si>
  <si>
    <t>Цемент</t>
  </si>
  <si>
    <t>Шпатлівка "Мастєр-старт" внутр.</t>
  </si>
  <si>
    <t>Провід ШВВП 2*1,5</t>
  </si>
  <si>
    <t>Гофра 16х</t>
  </si>
  <si>
    <t>Розетка двійна</t>
  </si>
  <si>
    <t>Вимикач 1-хклавіш. VIKOX</t>
  </si>
  <si>
    <t>Вимикач 2-хклавіш. VIKOX</t>
  </si>
  <si>
    <t>Коробка під розетку бетон самозатухаюча</t>
  </si>
  <si>
    <t>Коробка розподільна бетон</t>
  </si>
  <si>
    <t>Ізолента х/б</t>
  </si>
  <si>
    <t>Дюбель-ялинка д/провода</t>
  </si>
  <si>
    <t>Саморізи г/к 3,5*35</t>
  </si>
  <si>
    <t>Дюбеля 6*40</t>
  </si>
  <si>
    <t>Провід ШВВП 2*2,5</t>
  </si>
  <si>
    <t>Суміш штукатур. ROTBANO</t>
  </si>
  <si>
    <t xml:space="preserve">Багет </t>
  </si>
  <si>
    <t>Колорекс "Снєжка"</t>
  </si>
  <si>
    <t>Сіфон "АНІ С"2010</t>
  </si>
  <si>
    <t>Кондиціонер "Мідеа" б/в</t>
  </si>
  <si>
    <t>Шафа 3-х дверна б/в</t>
  </si>
  <si>
    <t>Тумбочки б/в</t>
  </si>
  <si>
    <t>Стіл-шафа б/в</t>
  </si>
  <si>
    <t>ФО Горбенко В.О.</t>
  </si>
  <si>
    <t>ФО Смирнова С. М.</t>
  </si>
  <si>
    <t>ФО Землянкіна Л. М.</t>
  </si>
  <si>
    <t>ФО Ніколенко А. П.</t>
  </si>
  <si>
    <t>ФО Головань І. І.</t>
  </si>
  <si>
    <t>Шприці 2,0мл.</t>
  </si>
  <si>
    <t>Шприці 5,0мл.</t>
  </si>
  <si>
    <t>Шприці 10,0мл.</t>
  </si>
  <si>
    <t xml:space="preserve">Кабачки </t>
  </si>
  <si>
    <t xml:space="preserve">Буряк </t>
  </si>
  <si>
    <t>Гарбузи</t>
  </si>
  <si>
    <t>Картопля</t>
  </si>
  <si>
    <t>Морква</t>
  </si>
  <si>
    <t>ФО Лисенко Л. І.</t>
  </si>
  <si>
    <t>ФО Снітко В. С.</t>
  </si>
  <si>
    <t>ФО Маслов М. Л.</t>
  </si>
  <si>
    <t>ФО Єрмолай Л. І.</t>
  </si>
  <si>
    <t>ФО Худякова Л. В.</t>
  </si>
  <si>
    <t>ФО Задорожний В. Д.</t>
  </si>
  <si>
    <t>ФО Ул'яченко А. В.</t>
  </si>
  <si>
    <t>сайт</t>
  </si>
  <si>
    <t>site@statihfo.dp.ua</t>
  </si>
  <si>
    <t>до 7-го числа</t>
  </si>
  <si>
    <t>ФО Прохорова М. І.</t>
  </si>
  <si>
    <t>ФО Заносієнко М. М.</t>
  </si>
  <si>
    <t>ФО Гончаров А. В.</t>
  </si>
  <si>
    <t>Пральна машина "ELECTROLUX" б/в</t>
  </si>
  <si>
    <t>Стінка б/в 6-секційна</t>
  </si>
  <si>
    <t>Шафи платяні б/в 2-х дверні</t>
  </si>
  <si>
    <t>Шафа книжна б/в</t>
  </si>
  <si>
    <t>Диван б/в</t>
  </si>
  <si>
    <t>Телевізор Самсунг б/в</t>
  </si>
  <si>
    <t>Ковдра</t>
  </si>
  <si>
    <t>ФО Голуб В. М.</t>
  </si>
  <si>
    <t>ФО Смирнова Н. О.</t>
  </si>
  <si>
    <t>Пот.ремонт вагів</t>
  </si>
  <si>
    <t>Підвищення кваліфікації</t>
  </si>
  <si>
    <t xml:space="preserve">Навпрямки використання у грошовій формі </t>
  </si>
  <si>
    <t>Благодійні пожертви, що були отримані підприємством від фізичних та юридичних осіб, в грошовій формі,тис.грн.</t>
  </si>
  <si>
    <t xml:space="preserve">                       КП" ДКПЛ" ДОР" за січень-жовтень  2019 року</t>
  </si>
  <si>
    <t>Всього:</t>
  </si>
  <si>
    <t>Підвищення кваліфікації працівників діловодних, архівні послуги з підвищення кваліфікації діловодних, архівних та експертних служб</t>
  </si>
  <si>
    <t>Послуги з ремонту і технічного обслуговування вимірювальних, випробувальних і контрольних приладів</t>
  </si>
  <si>
    <t>Послуги з діагностики приладу і його вузлів, розборки і зборки приладу, модифікації електронних компонентів, плати</t>
  </si>
  <si>
    <t>Послуги з колібрування ЗТП: дозатори піпеточні</t>
  </si>
  <si>
    <t>Участь у семінарі "Головбух медичного КНП"</t>
  </si>
  <si>
    <t>Технічний нагляд за "Вогнезахисне оброблення дерев'яних конструкцій горищ будівель"</t>
  </si>
  <si>
    <t>Професійна промислова пральна машина СТ501</t>
  </si>
  <si>
    <t>Послуги по проведенню програми перевірки професійного рівня шляхом міжлабораторних порівнянь результатів (програма МПР)</t>
  </si>
  <si>
    <t>Повірка засобів вимірювальної техніки (ЗВТ)</t>
  </si>
  <si>
    <t xml:space="preserve">Роботи з поточного ремонту й технічного обслуговування автомобіля </t>
  </si>
  <si>
    <t xml:space="preserve">Судовий збір за позовом Заїченко Володимира Гергійовича до КП "ДКПЛ" ДОР" про зобов'язання вчинити дії, справ </t>
  </si>
  <si>
    <t>Поточний ремонт холодильної камери</t>
  </si>
  <si>
    <t>Послуги з контролю за якістю поживних середовищ титраційним методом</t>
  </si>
  <si>
    <t>Послуги на поточний ремонт центрефуги пральної КП-223</t>
  </si>
  <si>
    <t>Регламентне обслуговування сигналізації, встановлену на об'єктах, перерахованих в дислокації</t>
  </si>
  <si>
    <t>За випробування вентиляції в рентгенкабінеті</t>
  </si>
  <si>
    <t>про надходження і використання благодійних пожертв від фізичних  осіб</t>
  </si>
  <si>
    <t>Залишок невикористаних грошових коштів, товарів та послуг, тис.грн.</t>
  </si>
  <si>
    <t>Заступник головного бухгалтера</t>
  </si>
  <si>
    <t>Сердюк Л.М.</t>
  </si>
  <si>
    <t>Карнизи б/в</t>
  </si>
  <si>
    <t>Раковина Тюльпан б/в</t>
  </si>
  <si>
    <t>Стінка 4-секції б/в</t>
  </si>
  <si>
    <t>Водонагрівач Астон б/в</t>
  </si>
  <si>
    <t>Холодильник Днєпр б/в</t>
  </si>
  <si>
    <t>Полки навесні б/в</t>
  </si>
  <si>
    <t>Дерева напольні (штучні) б/в</t>
  </si>
  <si>
    <t>Вази напольні з декорат. квітами б/в</t>
  </si>
  <si>
    <t>Картини декор. б/в</t>
  </si>
  <si>
    <t>Бак пласмасовий б/в</t>
  </si>
  <si>
    <t>Контейнер пласмас.б/в</t>
  </si>
  <si>
    <t>Інформаційні стенди б/в</t>
  </si>
  <si>
    <t>ФО Максимова О. В.</t>
  </si>
  <si>
    <t>ФО Зоносієнко Н. Н.</t>
  </si>
  <si>
    <t>ФО Савела С. А.</t>
  </si>
  <si>
    <t>ФО Жидова В. А.</t>
  </si>
  <si>
    <t>Шафа-сервант б/в</t>
  </si>
  <si>
    <t>Лед. Леброн світильник круглий 15Вт</t>
  </si>
  <si>
    <t>Світильник діодний 24 Втд Галаксі</t>
  </si>
  <si>
    <t>Затірка д\кахеля СЕ-33/2</t>
  </si>
  <si>
    <t>Шпаклівка-штукатурка ROTBAND</t>
  </si>
  <si>
    <t>Плитка д/стін Октава бежева</t>
  </si>
  <si>
    <t>Плитка д/стін Октава темно-бежева</t>
  </si>
  <si>
    <t>Плитка д/підлоги морозостійка Грес</t>
  </si>
  <si>
    <t>Блок ИДК Д400</t>
  </si>
  <si>
    <t>Клей для газобетона ИДКТБМ</t>
  </si>
  <si>
    <t>Умивальник PRESIDENT</t>
  </si>
  <si>
    <t>Змішувач д/душа</t>
  </si>
  <si>
    <t xml:space="preserve">Шланг сіфона </t>
  </si>
  <si>
    <t>Клей д/плитки Анцерглоб ВСХ</t>
  </si>
  <si>
    <t>Труба пластикова Ø 20</t>
  </si>
  <si>
    <t>Муфта Ø 20</t>
  </si>
  <si>
    <t>L90*Ø 20</t>
  </si>
  <si>
    <t>L MPВ Ø 20</t>
  </si>
  <si>
    <t>L MПН Ø 20</t>
  </si>
  <si>
    <t>Кран 20</t>
  </si>
  <si>
    <t>Обвод</t>
  </si>
  <si>
    <t>L45*Ø 20</t>
  </si>
  <si>
    <t>МРН Ø 20</t>
  </si>
  <si>
    <t>Планка под смеситель Ø 20</t>
  </si>
  <si>
    <t>Американка метал. Ø 20</t>
  </si>
  <si>
    <t>Тройник Ø 20</t>
  </si>
  <si>
    <t>Клипса Ø 20</t>
  </si>
  <si>
    <t>Повітрявод  ГП гофра В 60-150</t>
  </si>
  <si>
    <t xml:space="preserve">Панель пластикова 8мм RL 3071 </t>
  </si>
  <si>
    <t>Водоемульсійна фарба Фарбуля</t>
  </si>
  <si>
    <t xml:space="preserve">Смайл Емаль ПФ-115 біла </t>
  </si>
  <si>
    <t>Піна монтажна</t>
  </si>
  <si>
    <t>Грунтовка Момент</t>
  </si>
  <si>
    <t>Дверне полотно МДФ глухе 60 см.</t>
  </si>
  <si>
    <t>Емаль Зебра ПФ 116 білий глянець</t>
  </si>
  <si>
    <t>Емаль Зебра ПФ 116 білий матовий</t>
  </si>
  <si>
    <t>Шпатлівка МР Старт Кнауф</t>
  </si>
  <si>
    <t>Шпатлівка МР Фініш Кнауф</t>
  </si>
  <si>
    <t>Шпатлівка Мультіфініш</t>
  </si>
  <si>
    <t>Петля 40 (дверна)</t>
  </si>
  <si>
    <t>Піна монтажна проф. 850 мл.</t>
  </si>
  <si>
    <t>Грунт кварц СТ-16</t>
  </si>
  <si>
    <t>Гігрометр ВІТ-1</t>
  </si>
  <si>
    <t>Бензин А-92</t>
  </si>
  <si>
    <t>Гігрометри ВІТ-1</t>
  </si>
  <si>
    <t>ФО Гріндула М. А.</t>
  </si>
  <si>
    <t>ФО Берковська Н. П.</t>
  </si>
  <si>
    <t>ФО Дядко В. І.</t>
  </si>
  <si>
    <t>ФО Ратушенко Р. Г.</t>
  </si>
  <si>
    <t>ФО Кондаченкова О. В.</t>
  </si>
  <si>
    <t>ФО Белінська Л. О.</t>
  </si>
  <si>
    <t>ФО Лебідь Ю. В.</t>
  </si>
  <si>
    <t>ФО Бакуліна В. М.</t>
  </si>
  <si>
    <t>Постачання примірника компьютерної програми</t>
  </si>
  <si>
    <t>Інформаційни прслуги</t>
  </si>
  <si>
    <t>Відрядження</t>
  </si>
  <si>
    <t>Адміністративний сбір</t>
  </si>
  <si>
    <t>Фінансове забезбечення нотаріуса за державну реєстрацію</t>
  </si>
  <si>
    <t>Часткова оплата за машину пральну промислову</t>
  </si>
  <si>
    <t>IV квартал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</si>
</sst>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&quot;;\-#,##0&quot;грн&quot;"/>
    <numFmt numFmtId="165" formatCode="#,##0&quot;грн&quot;;[Red]\-#,##0&quot;грн&quot;"/>
    <numFmt numFmtId="166" formatCode="#,##0.00&quot;грн&quot;;\-#,##0.00&quot;грн&quot;"/>
    <numFmt numFmtId="167" formatCode="#,##0.00&quot;грн&quot;;[Red]\-#,##0.00&quot;грн&quot;"/>
    <numFmt numFmtId="168" formatCode="_-* #,##0&quot;грн&quot;_-;\-* #,##0&quot;грн&quot;_-;_-* &quot;-&quot;&quot;грн&quot;_-;_-@_-"/>
    <numFmt numFmtId="169" formatCode="_-* #,##0_г_р_н_-;\-* #,##0_г_р_н_-;_-* &quot;-&quot;_г_р_н_-;_-@_-"/>
    <numFmt numFmtId="170" formatCode="_-* #,##0.00&quot;грн&quot;_-;\-* #,##0.00&quot;грн&quot;_-;_-* &quot;-&quot;??&quot;грн&quot;_-;_-@_-"/>
    <numFmt numFmtId="171" formatCode="_-* #,##0.00_г_р_н_-;\-* #,##0.00_г_р_н_-;_-* &quot;-&quot;??_г_р_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#,##0.000"/>
    <numFmt numFmtId="199" formatCode="#,##0.0000"/>
    <numFmt numFmtId="200" formatCode="0.000"/>
    <numFmt numFmtId="201" formatCode="0.0000"/>
  </numFmts>
  <fonts count="63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 Cyr"/>
      <family val="0"/>
    </font>
    <font>
      <b/>
      <sz val="9"/>
      <name val="Times New Roman"/>
      <family val="1"/>
    </font>
    <font>
      <b/>
      <sz val="10"/>
      <color indexed="8"/>
      <name val="Calibri"/>
      <family val="0"/>
    </font>
    <font>
      <sz val="9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6" fillId="0" borderId="10" xfId="53" applyNumberFormat="1" applyFont="1" applyFill="1" applyBorder="1" applyAlignment="1">
      <alignment horizontal="left" wrapText="1"/>
      <protection/>
    </xf>
    <xf numFmtId="4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196" fontId="5" fillId="0" borderId="10" xfId="0" applyNumberFormat="1" applyFont="1" applyBorder="1" applyAlignment="1">
      <alignment/>
    </xf>
    <xf numFmtId="196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2" fontId="12" fillId="0" borderId="11" xfId="53" applyNumberFormat="1" applyFont="1" applyBorder="1" applyAlignment="1">
      <alignment horizontal="left" vertical="center"/>
      <protection/>
    </xf>
    <xf numFmtId="0" fontId="10" fillId="0" borderId="10" xfId="0" applyFont="1" applyBorder="1" applyAlignment="1">
      <alignment horizontal="center" vertical="center" wrapText="1"/>
    </xf>
    <xf numFmtId="2" fontId="12" fillId="0" borderId="11" xfId="53" applyNumberFormat="1" applyFont="1" applyBorder="1" applyAlignment="1">
      <alignment horizontal="left" vertical="center" wrapText="1"/>
      <protection/>
    </xf>
    <xf numFmtId="2" fontId="10" fillId="0" borderId="11" xfId="53" applyNumberFormat="1" applyFont="1" applyBorder="1" applyAlignment="1">
      <alignment horizontal="left" vertical="center"/>
      <protection/>
    </xf>
    <xf numFmtId="0" fontId="14" fillId="0" borderId="10" xfId="53" applyFont="1" applyBorder="1" applyAlignment="1">
      <alignment horizontal="left" vertical="center" wrapText="1"/>
      <protection/>
    </xf>
    <xf numFmtId="2" fontId="15" fillId="0" borderId="11" xfId="53" applyNumberFormat="1" applyFont="1" applyBorder="1" applyAlignment="1">
      <alignment horizontal="right" vertical="center" wrapText="1"/>
      <protection/>
    </xf>
    <xf numFmtId="2" fontId="15" fillId="0" borderId="10" xfId="53" applyNumberFormat="1" applyFont="1" applyFill="1" applyBorder="1" applyAlignment="1">
      <alignment horizontal="right" vertical="center" wrapText="1"/>
      <protection/>
    </xf>
    <xf numFmtId="4" fontId="0" fillId="0" borderId="0" xfId="0" applyNumberFormat="1" applyAlignment="1">
      <alignment/>
    </xf>
    <xf numFmtId="2" fontId="6" fillId="0" borderId="10" xfId="53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vertical="distributed" wrapText="1"/>
    </xf>
    <xf numFmtId="0" fontId="16" fillId="0" borderId="11" xfId="0" applyFont="1" applyBorder="1" applyAlignment="1">
      <alignment/>
    </xf>
    <xf numFmtId="0" fontId="17" fillId="0" borderId="10" xfId="0" applyFont="1" applyBorder="1" applyAlignment="1">
      <alignment/>
    </xf>
    <xf numFmtId="2" fontId="12" fillId="0" borderId="10" xfId="53" applyNumberFormat="1" applyFont="1" applyBorder="1" applyAlignment="1">
      <alignment horizontal="left" vertical="center"/>
      <protection/>
    </xf>
    <xf numFmtId="2" fontId="12" fillId="0" borderId="10" xfId="53" applyNumberFormat="1" applyFont="1" applyBorder="1" applyAlignment="1">
      <alignment horizontal="left" vertical="top"/>
      <protection/>
    </xf>
    <xf numFmtId="0" fontId="11" fillId="0" borderId="10" xfId="0" applyFont="1" applyBorder="1" applyAlignment="1">
      <alignment/>
    </xf>
    <xf numFmtId="2" fontId="15" fillId="0" borderId="11" xfId="53" applyNumberFormat="1" applyFont="1" applyBorder="1" applyAlignment="1">
      <alignment horizontal="right" vertical="top" wrapText="1"/>
      <protection/>
    </xf>
    <xf numFmtId="2" fontId="13" fillId="0" borderId="11" xfId="0" applyNumberFormat="1" applyFont="1" applyBorder="1" applyAlignment="1">
      <alignment horizontal="right" wrapText="1"/>
    </xf>
    <xf numFmtId="197" fontId="18" fillId="0" borderId="11" xfId="0" applyNumberFormat="1" applyFont="1" applyBorder="1" applyAlignment="1">
      <alignment horizontal="right"/>
    </xf>
    <xf numFmtId="2" fontId="6" fillId="0" borderId="11" xfId="53" applyNumberFormat="1" applyFont="1" applyFill="1" applyBorder="1" applyAlignment="1">
      <alignment horizontal="left" wrapText="1"/>
      <protection/>
    </xf>
    <xf numFmtId="4" fontId="5" fillId="0" borderId="11" xfId="0" applyNumberFormat="1" applyFont="1" applyBorder="1" applyAlignment="1">
      <alignment/>
    </xf>
    <xf numFmtId="0" fontId="19" fillId="0" borderId="10" xfId="0" applyFont="1" applyBorder="1" applyAlignment="1">
      <alignment horizontal="left" vertical="distributed"/>
    </xf>
    <xf numFmtId="0" fontId="12" fillId="0" borderId="10" xfId="0" applyFont="1" applyBorder="1" applyAlignment="1">
      <alignment horizontal="left" vertical="distributed"/>
    </xf>
    <xf numFmtId="0" fontId="19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197" fontId="9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distributed"/>
    </xf>
    <xf numFmtId="0" fontId="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96" fontId="1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2" fontId="22" fillId="0" borderId="11" xfId="53" applyNumberFormat="1" applyFont="1" applyBorder="1" applyAlignment="1">
      <alignment horizontal="left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2" fontId="22" fillId="0" borderId="11" xfId="53" applyNumberFormat="1" applyFont="1" applyBorder="1" applyAlignment="1">
      <alignment horizontal="left" vertical="top" wrapText="1"/>
      <protection/>
    </xf>
    <xf numFmtId="2" fontId="22" fillId="0" borderId="11" xfId="53" applyNumberFormat="1" applyFont="1" applyBorder="1" applyAlignment="1">
      <alignment horizontal="left" vertical="center"/>
      <protection/>
    </xf>
    <xf numFmtId="2" fontId="22" fillId="0" borderId="11" xfId="53" applyNumberFormat="1" applyFont="1" applyBorder="1" applyAlignment="1">
      <alignment horizontal="left" vertical="top"/>
      <protection/>
    </xf>
    <xf numFmtId="2" fontId="21" fillId="0" borderId="10" xfId="0" applyNumberFormat="1" applyFont="1" applyBorder="1" applyAlignment="1">
      <alignment horizontal="center" vertical="center" wrapText="1"/>
    </xf>
    <xf numFmtId="197" fontId="2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4" fillId="0" borderId="0" xfId="42" applyAlignment="1" applyProtection="1">
      <alignment/>
      <protection/>
    </xf>
    <xf numFmtId="0" fontId="17" fillId="0" borderId="0" xfId="0" applyFont="1" applyAlignment="1">
      <alignment/>
    </xf>
    <xf numFmtId="2" fontId="22" fillId="0" borderId="11" xfId="53" applyNumberFormat="1" applyFont="1" applyBorder="1" applyAlignment="1">
      <alignment horizontal="left" vertical="distributed"/>
      <protection/>
    </xf>
    <xf numFmtId="2" fontId="25" fillId="0" borderId="11" xfId="53" applyNumberFormat="1" applyFont="1" applyBorder="1" applyAlignment="1">
      <alignment horizontal="center" vertical="top" wrapText="1"/>
      <protection/>
    </xf>
    <xf numFmtId="2" fontId="25" fillId="0" borderId="11" xfId="53" applyNumberFormat="1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left" wrapText="1"/>
    </xf>
    <xf numFmtId="0" fontId="26" fillId="0" borderId="10" xfId="0" applyFont="1" applyBorder="1" applyAlignment="1">
      <alignment/>
    </xf>
    <xf numFmtId="2" fontId="26" fillId="0" borderId="10" xfId="0" applyNumberFormat="1" applyFont="1" applyBorder="1" applyAlignment="1">
      <alignment vertical="distributed"/>
    </xf>
    <xf numFmtId="197" fontId="9" fillId="0" borderId="10" xfId="0" applyNumberFormat="1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8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2" fontId="12" fillId="33" borderId="11" xfId="53" applyNumberFormat="1" applyFont="1" applyFill="1" applyBorder="1" applyAlignment="1">
      <alignment horizontal="left" vertical="center" wrapText="1"/>
      <protection/>
    </xf>
    <xf numFmtId="2" fontId="10" fillId="0" borderId="11" xfId="53" applyNumberFormat="1" applyFont="1" applyBorder="1" applyAlignment="1">
      <alignment horizontal="left" vertical="center" wrapText="1"/>
      <protection/>
    </xf>
    <xf numFmtId="0" fontId="12" fillId="0" borderId="10" xfId="0" applyFont="1" applyBorder="1" applyAlignment="1">
      <alignment/>
    </xf>
    <xf numFmtId="0" fontId="14" fillId="33" borderId="10" xfId="53" applyFont="1" applyFill="1" applyBorder="1" applyAlignment="1">
      <alignment horizontal="left" vertical="center" wrapText="1"/>
      <protection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14" xfId="0" applyFont="1" applyBorder="1" applyAlignment="1">
      <alignment horizontal="right" wrapText="1"/>
    </xf>
    <xf numFmtId="0" fontId="9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 vertical="distributed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0" fontId="11" fillId="0" borderId="17" xfId="0" applyFont="1" applyBorder="1" applyAlignment="1">
      <alignment horizontal="center" vertical="justify"/>
    </xf>
    <xf numFmtId="0" fontId="11" fillId="0" borderId="21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22" xfId="0" applyFont="1" applyBorder="1" applyAlignment="1">
      <alignment horizontal="center" vertical="justify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2" fontId="22" fillId="0" borderId="10" xfId="53" applyNumberFormat="1" applyFont="1" applyBorder="1" applyAlignment="1">
      <alignment horizontal="left" vertical="center" wrapText="1"/>
      <protection/>
    </xf>
    <xf numFmtId="4" fontId="0" fillId="0" borderId="10" xfId="0" applyNumberFormat="1" applyBorder="1" applyAlignment="1">
      <alignment/>
    </xf>
    <xf numFmtId="196" fontId="2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 horizontal="center"/>
    </xf>
    <xf numFmtId="197" fontId="45" fillId="0" borderId="10" xfId="0" applyNumberFormat="1" applyFont="1" applyBorder="1" applyAlignment="1">
      <alignment horizontal="center"/>
    </xf>
    <xf numFmtId="2" fontId="13" fillId="34" borderId="11" xfId="0" applyNumberFormat="1" applyFont="1" applyFill="1" applyBorder="1" applyAlignment="1">
      <alignment horizontal="right" wrapText="1"/>
    </xf>
    <xf numFmtId="2" fontId="15" fillId="34" borderId="11" xfId="53" applyNumberFormat="1" applyFont="1" applyFill="1" applyBorder="1" applyAlignment="1">
      <alignment horizontal="right" vertical="center" wrapText="1"/>
      <protection/>
    </xf>
    <xf numFmtId="2" fontId="15" fillId="34" borderId="10" xfId="53" applyNumberFormat="1" applyFont="1" applyFill="1" applyBorder="1" applyAlignment="1">
      <alignment horizontal="right" vertical="center" wrapText="1"/>
      <protection/>
    </xf>
    <xf numFmtId="2" fontId="9" fillId="0" borderId="10" xfId="0" applyNumberFormat="1" applyFont="1" applyBorder="1" applyAlignment="1">
      <alignment horizontal="center" vertical="center" wrapText="1"/>
    </xf>
    <xf numFmtId="2" fontId="25" fillId="0" borderId="11" xfId="53" applyNumberFormat="1" applyFont="1" applyFill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ite@statihfo.dp.u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5.140625" style="0" customWidth="1"/>
    <col min="4" max="4" width="2.421875" style="0" customWidth="1"/>
    <col min="5" max="5" width="35.28125" style="0" customWidth="1"/>
    <col min="6" max="6" width="9.8515625" style="0" customWidth="1"/>
    <col min="7" max="7" width="15.28125" style="0" customWidth="1"/>
  </cols>
  <sheetData>
    <row r="2" spans="2:10" ht="14.25">
      <c r="B2" s="89" t="s">
        <v>0</v>
      </c>
      <c r="C2" s="89"/>
      <c r="D2" s="89"/>
      <c r="E2" s="89"/>
      <c r="F2" s="89"/>
      <c r="G2" s="76"/>
      <c r="H2" s="76"/>
      <c r="I2" s="76"/>
      <c r="J2" s="76"/>
    </row>
    <row r="3" spans="1:10" ht="32.25" customHeight="1">
      <c r="A3" s="91" t="s">
        <v>200</v>
      </c>
      <c r="B3" s="91"/>
      <c r="C3" s="91"/>
      <c r="D3" s="91"/>
      <c r="E3" s="91"/>
      <c r="F3" s="91"/>
      <c r="G3" s="91"/>
      <c r="H3" s="77"/>
      <c r="I3" s="77"/>
      <c r="J3" s="77"/>
    </row>
    <row r="4" spans="2:6" ht="12.75">
      <c r="B4" s="90" t="s">
        <v>182</v>
      </c>
      <c r="C4" s="90"/>
      <c r="D4" s="90"/>
      <c r="E4" s="90"/>
      <c r="F4" s="90"/>
    </row>
    <row r="5" spans="2:6" ht="12.75">
      <c r="B5" s="75"/>
      <c r="C5" s="75"/>
      <c r="D5" s="75"/>
      <c r="E5" s="75"/>
      <c r="F5" s="75"/>
    </row>
    <row r="6" spans="2:7" ht="76.5" customHeight="1">
      <c r="B6" s="95" t="s">
        <v>181</v>
      </c>
      <c r="C6" s="95"/>
      <c r="D6" s="95"/>
      <c r="E6" s="14" t="s">
        <v>180</v>
      </c>
      <c r="F6" s="14" t="s">
        <v>12</v>
      </c>
      <c r="G6" s="83" t="s">
        <v>201</v>
      </c>
    </row>
    <row r="7" spans="2:7" ht="18" customHeight="1">
      <c r="B7" s="84"/>
      <c r="C7" s="85"/>
      <c r="D7" s="86"/>
      <c r="E7" s="14"/>
      <c r="F7" s="14"/>
      <c r="G7" s="87">
        <v>102.1</v>
      </c>
    </row>
    <row r="8" spans="2:7" ht="12.75">
      <c r="B8" s="96">
        <v>276.95</v>
      </c>
      <c r="C8" s="97"/>
      <c r="D8" s="98"/>
      <c r="E8" s="20" t="s">
        <v>30</v>
      </c>
      <c r="F8" s="45">
        <v>10.55</v>
      </c>
      <c r="G8" s="95"/>
    </row>
    <row r="9" spans="2:7" ht="12.75">
      <c r="B9" s="99"/>
      <c r="C9" s="100"/>
      <c r="D9" s="101"/>
      <c r="E9" s="20" t="s">
        <v>31</v>
      </c>
      <c r="F9" s="45">
        <f>1.8+2.7</f>
        <v>4.5</v>
      </c>
      <c r="G9" s="95"/>
    </row>
    <row r="10" spans="2:7" ht="24">
      <c r="B10" s="99"/>
      <c r="C10" s="100"/>
      <c r="D10" s="101"/>
      <c r="E10" s="23" t="s">
        <v>197</v>
      </c>
      <c r="F10" s="46">
        <v>1</v>
      </c>
      <c r="G10" s="95"/>
    </row>
    <row r="11" spans="2:7" ht="15.75" customHeight="1">
      <c r="B11" s="99"/>
      <c r="C11" s="100"/>
      <c r="D11" s="101"/>
      <c r="E11" s="80" t="s">
        <v>199</v>
      </c>
      <c r="F11" s="46">
        <v>3</v>
      </c>
      <c r="G11" s="95"/>
    </row>
    <row r="12" spans="2:7" ht="36">
      <c r="B12" s="99"/>
      <c r="C12" s="100"/>
      <c r="D12" s="101"/>
      <c r="E12" s="25" t="s">
        <v>198</v>
      </c>
      <c r="F12" s="46">
        <f>0.9+0.9+0.9+0.3</f>
        <v>3</v>
      </c>
      <c r="G12" s="95"/>
    </row>
    <row r="13" spans="2:7" ht="18.75" customHeight="1">
      <c r="B13" s="99"/>
      <c r="C13" s="100"/>
      <c r="D13" s="101"/>
      <c r="E13" s="30" t="s">
        <v>35</v>
      </c>
      <c r="F13" s="46">
        <v>3</v>
      </c>
      <c r="G13" s="95"/>
    </row>
    <row r="14" spans="2:7" ht="12.75">
      <c r="B14" s="99"/>
      <c r="C14" s="100"/>
      <c r="D14" s="101"/>
      <c r="E14" s="79" t="s">
        <v>195</v>
      </c>
      <c r="F14" s="47">
        <v>2.8</v>
      </c>
      <c r="G14" s="95"/>
    </row>
    <row r="15" spans="2:7" ht="24">
      <c r="B15" s="99"/>
      <c r="C15" s="100"/>
      <c r="D15" s="101"/>
      <c r="E15" s="79" t="s">
        <v>193</v>
      </c>
      <c r="F15" s="47">
        <v>2.9</v>
      </c>
      <c r="G15" s="95"/>
    </row>
    <row r="16" spans="2:7" ht="27" customHeight="1">
      <c r="B16" s="99"/>
      <c r="C16" s="100"/>
      <c r="D16" s="101"/>
      <c r="E16" s="79" t="s">
        <v>196</v>
      </c>
      <c r="F16" s="47">
        <v>0.1</v>
      </c>
      <c r="G16" s="95"/>
    </row>
    <row r="17" spans="2:7" ht="18" customHeight="1">
      <c r="B17" s="99"/>
      <c r="C17" s="100"/>
      <c r="D17" s="101"/>
      <c r="E17" s="42" t="s">
        <v>66</v>
      </c>
      <c r="F17" s="47">
        <v>9.9</v>
      </c>
      <c r="G17" s="95"/>
    </row>
    <row r="18" spans="2:7" ht="12.75">
      <c r="B18" s="99"/>
      <c r="C18" s="100"/>
      <c r="D18" s="101"/>
      <c r="E18" s="42" t="s">
        <v>67</v>
      </c>
      <c r="F18" s="47">
        <v>2.9</v>
      </c>
      <c r="G18" s="95"/>
    </row>
    <row r="19" spans="2:7" ht="12.75">
      <c r="B19" s="99"/>
      <c r="C19" s="100"/>
      <c r="D19" s="101"/>
      <c r="E19" s="81" t="s">
        <v>68</v>
      </c>
      <c r="F19" s="47">
        <v>0.3</v>
      </c>
      <c r="G19" s="95"/>
    </row>
    <row r="20" spans="2:7" ht="15" customHeight="1">
      <c r="B20" s="99"/>
      <c r="C20" s="100"/>
      <c r="D20" s="101"/>
      <c r="E20" s="79" t="s">
        <v>192</v>
      </c>
      <c r="F20" s="47">
        <v>1.7</v>
      </c>
      <c r="G20" s="95"/>
    </row>
    <row r="21" spans="2:7" ht="39" customHeight="1">
      <c r="B21" s="99"/>
      <c r="C21" s="100"/>
      <c r="D21" s="101"/>
      <c r="E21" s="79" t="s">
        <v>191</v>
      </c>
      <c r="F21" s="47">
        <v>6.2</v>
      </c>
      <c r="G21" s="95"/>
    </row>
    <row r="22" spans="2:7" ht="37.5" customHeight="1">
      <c r="B22" s="99"/>
      <c r="C22" s="100"/>
      <c r="D22" s="101"/>
      <c r="E22" s="82" t="s">
        <v>194</v>
      </c>
      <c r="F22" s="47">
        <v>3.8</v>
      </c>
      <c r="G22" s="95"/>
    </row>
    <row r="23" spans="2:7" ht="24">
      <c r="B23" s="99"/>
      <c r="C23" s="100"/>
      <c r="D23" s="101"/>
      <c r="E23" s="23" t="s">
        <v>190</v>
      </c>
      <c r="F23" s="45">
        <v>194.6</v>
      </c>
      <c r="G23" s="95"/>
    </row>
    <row r="24" spans="2:7" ht="12.75">
      <c r="B24" s="99"/>
      <c r="C24" s="100"/>
      <c r="D24" s="101"/>
      <c r="E24" s="20" t="s">
        <v>74</v>
      </c>
      <c r="F24" s="46">
        <v>1</v>
      </c>
      <c r="G24" s="95"/>
    </row>
    <row r="25" spans="2:7" ht="14.25" customHeight="1">
      <c r="B25" s="99"/>
      <c r="C25" s="100"/>
      <c r="D25" s="101"/>
      <c r="E25" s="23" t="s">
        <v>188</v>
      </c>
      <c r="F25" s="46">
        <v>1</v>
      </c>
      <c r="G25" s="95"/>
    </row>
    <row r="26" spans="2:7" ht="24">
      <c r="B26" s="99"/>
      <c r="C26" s="100"/>
      <c r="D26" s="101"/>
      <c r="E26" s="42" t="s">
        <v>76</v>
      </c>
      <c r="F26" s="45">
        <v>0.9</v>
      </c>
      <c r="G26" s="95"/>
    </row>
    <row r="27" spans="2:7" ht="28.5" customHeight="1">
      <c r="B27" s="99"/>
      <c r="C27" s="100"/>
      <c r="D27" s="101"/>
      <c r="E27" s="79" t="s">
        <v>189</v>
      </c>
      <c r="F27" s="46">
        <v>3</v>
      </c>
      <c r="G27" s="95"/>
    </row>
    <row r="28" spans="2:7" ht="24">
      <c r="B28" s="99"/>
      <c r="C28" s="100"/>
      <c r="D28" s="101"/>
      <c r="E28" s="79" t="s">
        <v>187</v>
      </c>
      <c r="F28" s="45">
        <v>1.5</v>
      </c>
      <c r="G28" s="95"/>
    </row>
    <row r="29" spans="2:7" ht="36">
      <c r="B29" s="99"/>
      <c r="C29" s="100"/>
      <c r="D29" s="101"/>
      <c r="E29" s="23" t="s">
        <v>186</v>
      </c>
      <c r="F29" s="45">
        <v>0.8</v>
      </c>
      <c r="G29" s="95"/>
    </row>
    <row r="30" spans="2:7" ht="36">
      <c r="B30" s="99"/>
      <c r="C30" s="100"/>
      <c r="D30" s="101"/>
      <c r="E30" s="79" t="s">
        <v>185</v>
      </c>
      <c r="F30" s="78">
        <v>2.9</v>
      </c>
      <c r="G30" s="95"/>
    </row>
    <row r="31" spans="2:7" ht="48">
      <c r="B31" s="99"/>
      <c r="C31" s="100"/>
      <c r="D31" s="101"/>
      <c r="E31" s="23" t="s">
        <v>184</v>
      </c>
      <c r="F31" s="78">
        <v>0.3</v>
      </c>
      <c r="G31" s="95"/>
    </row>
    <row r="32" spans="2:7" ht="12.75">
      <c r="B32" s="92" t="s">
        <v>183</v>
      </c>
      <c r="C32" s="93"/>
      <c r="D32" s="94"/>
      <c r="E32" s="9"/>
      <c r="F32" s="19">
        <f>SUM(F8:F31)</f>
        <v>261.65</v>
      </c>
      <c r="G32" s="78">
        <v>117.4</v>
      </c>
    </row>
    <row r="34" spans="2:6" ht="12.75">
      <c r="B34" t="s">
        <v>202</v>
      </c>
      <c r="F34" t="s">
        <v>203</v>
      </c>
    </row>
  </sheetData>
  <sheetProtection/>
  <mergeCells count="7">
    <mergeCell ref="B2:F2"/>
    <mergeCell ref="B4:F4"/>
    <mergeCell ref="A3:G3"/>
    <mergeCell ref="B32:D32"/>
    <mergeCell ref="B6:D6"/>
    <mergeCell ref="G8:G31"/>
    <mergeCell ref="B8:D3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23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7.8515625" style="0" customWidth="1"/>
    <col min="2" max="2" width="18.8515625" style="0" customWidth="1"/>
    <col min="3" max="3" width="11.00390625" style="0" customWidth="1"/>
    <col min="4" max="4" width="9.57421875" style="0" bestFit="1" customWidth="1"/>
    <col min="5" max="5" width="13.140625" style="0" customWidth="1"/>
    <col min="6" max="6" width="10.57421875" style="0" customWidth="1"/>
    <col min="7" max="7" width="14.57421875" style="0" customWidth="1"/>
    <col min="8" max="8" width="9.28125" style="0" customWidth="1"/>
    <col min="9" max="9" width="15.28125" style="0" customWidth="1"/>
    <col min="10" max="10" width="8.57421875" style="0" customWidth="1"/>
    <col min="11" max="11" width="11.00390625" style="0" customWidth="1"/>
  </cols>
  <sheetData>
    <row r="2" spans="1:10" ht="18.75">
      <c r="A2" s="1"/>
      <c r="B2" s="2"/>
      <c r="C2" s="2"/>
      <c r="D2" s="106" t="s">
        <v>0</v>
      </c>
      <c r="E2" s="106"/>
      <c r="F2" s="106"/>
      <c r="G2" s="106"/>
      <c r="H2" s="106"/>
      <c r="I2" s="2"/>
      <c r="J2" s="2"/>
    </row>
    <row r="3" spans="1:10" ht="18.75">
      <c r="A3" s="1"/>
      <c r="B3" s="107" t="s">
        <v>1</v>
      </c>
      <c r="C3" s="107"/>
      <c r="D3" s="107"/>
      <c r="E3" s="107"/>
      <c r="F3" s="107"/>
      <c r="G3" s="107"/>
      <c r="H3" s="107"/>
      <c r="I3" s="107"/>
      <c r="J3" s="107"/>
    </row>
    <row r="4" spans="1:10" ht="18.75">
      <c r="A4" s="1"/>
      <c r="B4" s="106" t="s">
        <v>22</v>
      </c>
      <c r="C4" s="106"/>
      <c r="D4" s="106"/>
      <c r="E4" s="106"/>
      <c r="F4" s="106"/>
      <c r="G4" s="106"/>
      <c r="H4" s="106"/>
      <c r="I4" s="106"/>
      <c r="J4" s="106"/>
    </row>
    <row r="5" spans="1:10" ht="15">
      <c r="A5" s="1"/>
      <c r="B5" s="3"/>
      <c r="C5" s="3"/>
      <c r="D5" s="3"/>
      <c r="E5" s="108" t="s">
        <v>2</v>
      </c>
      <c r="F5" s="108"/>
      <c r="G5" s="108"/>
      <c r="H5" s="108"/>
      <c r="I5" s="3"/>
      <c r="J5" s="3"/>
    </row>
    <row r="6" spans="1:10" ht="15">
      <c r="A6" s="1"/>
      <c r="B6" s="1"/>
      <c r="C6" s="1"/>
      <c r="D6" s="4"/>
      <c r="E6" s="4"/>
      <c r="F6" s="4"/>
      <c r="G6" s="4"/>
      <c r="H6" s="4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50.25" customHeight="1">
      <c r="A8" s="105" t="s">
        <v>3</v>
      </c>
      <c r="B8" s="105" t="s">
        <v>4</v>
      </c>
      <c r="C8" s="95" t="s">
        <v>5</v>
      </c>
      <c r="D8" s="95"/>
      <c r="E8" s="95"/>
      <c r="F8" s="105" t="s">
        <v>6</v>
      </c>
      <c r="G8" s="104" t="s">
        <v>7</v>
      </c>
      <c r="H8" s="104"/>
      <c r="I8" s="104"/>
      <c r="J8" s="104"/>
      <c r="K8" s="95" t="s">
        <v>20</v>
      </c>
    </row>
    <row r="9" spans="1:11" ht="88.5" customHeight="1">
      <c r="A9" s="105"/>
      <c r="B9" s="105"/>
      <c r="C9" s="14" t="s">
        <v>8</v>
      </c>
      <c r="D9" s="15" t="s">
        <v>9</v>
      </c>
      <c r="E9" s="15" t="s">
        <v>10</v>
      </c>
      <c r="F9" s="105"/>
      <c r="G9" s="15" t="s">
        <v>11</v>
      </c>
      <c r="H9" s="14" t="s">
        <v>12</v>
      </c>
      <c r="I9" s="15" t="s">
        <v>13</v>
      </c>
      <c r="J9" s="14" t="s">
        <v>12</v>
      </c>
      <c r="K9" s="95"/>
    </row>
    <row r="10" spans="1:11" ht="15">
      <c r="A10" s="102" t="s">
        <v>14</v>
      </c>
      <c r="B10" s="13"/>
      <c r="C10" s="5"/>
      <c r="D10" s="8"/>
      <c r="E10" s="6"/>
      <c r="F10" s="5"/>
      <c r="G10" s="6"/>
      <c r="H10" s="5"/>
      <c r="I10" s="6"/>
      <c r="J10" s="5"/>
      <c r="K10" s="19">
        <v>102.1</v>
      </c>
    </row>
    <row r="11" spans="1:11" ht="15">
      <c r="A11" s="102"/>
      <c r="B11" s="31" t="s">
        <v>17</v>
      </c>
      <c r="C11" s="44">
        <v>99.5</v>
      </c>
      <c r="D11" s="8"/>
      <c r="E11" s="6"/>
      <c r="F11" s="44">
        <f>SUM(C11:E11)</f>
        <v>99.5</v>
      </c>
      <c r="G11" s="20" t="s">
        <v>30</v>
      </c>
      <c r="H11" s="45">
        <v>3.4</v>
      </c>
      <c r="I11" s="6"/>
      <c r="J11" s="5"/>
      <c r="K11" s="9"/>
    </row>
    <row r="12" spans="1:11" ht="15">
      <c r="A12" s="102"/>
      <c r="B12" s="13"/>
      <c r="C12" s="5"/>
      <c r="D12" s="8"/>
      <c r="E12" s="6"/>
      <c r="F12" s="18"/>
      <c r="G12" s="20" t="s">
        <v>31</v>
      </c>
      <c r="H12" s="45">
        <v>1.8</v>
      </c>
      <c r="I12" s="6"/>
      <c r="J12" s="5"/>
      <c r="K12" s="9"/>
    </row>
    <row r="13" spans="1:11" ht="36.75">
      <c r="A13" s="102"/>
      <c r="B13" s="13"/>
      <c r="C13" s="5"/>
      <c r="D13" s="8"/>
      <c r="E13" s="6"/>
      <c r="F13" s="18"/>
      <c r="G13" s="20" t="s">
        <v>32</v>
      </c>
      <c r="H13" s="46">
        <v>1</v>
      </c>
      <c r="I13" s="6"/>
      <c r="J13" s="5"/>
      <c r="K13" s="9"/>
    </row>
    <row r="14" spans="1:11" ht="48.75">
      <c r="A14" s="102"/>
      <c r="B14" s="13"/>
      <c r="C14" s="5"/>
      <c r="D14" s="8"/>
      <c r="E14" s="6"/>
      <c r="F14" s="18"/>
      <c r="G14" s="20" t="s">
        <v>33</v>
      </c>
      <c r="H14" s="46">
        <v>3</v>
      </c>
      <c r="I14" s="6"/>
      <c r="J14" s="5"/>
      <c r="K14" s="9"/>
    </row>
    <row r="15" spans="1:11" ht="15">
      <c r="A15" s="102"/>
      <c r="B15" s="13"/>
      <c r="C15" s="5"/>
      <c r="D15" s="8"/>
      <c r="E15" s="6"/>
      <c r="F15" s="18"/>
      <c r="G15" s="20" t="s">
        <v>34</v>
      </c>
      <c r="H15" s="45">
        <v>0.9</v>
      </c>
      <c r="I15" s="6"/>
      <c r="J15" s="5"/>
      <c r="K15" s="9"/>
    </row>
    <row r="16" spans="1:11" ht="48.75" customHeight="1">
      <c r="A16" s="102"/>
      <c r="B16" s="13"/>
      <c r="C16" s="5"/>
      <c r="D16" s="8"/>
      <c r="E16" s="6"/>
      <c r="F16" s="18"/>
      <c r="G16" s="30" t="s">
        <v>35</v>
      </c>
      <c r="H16" s="46">
        <v>3</v>
      </c>
      <c r="I16" s="6"/>
      <c r="J16" s="7"/>
      <c r="K16" s="9"/>
    </row>
    <row r="17" spans="1:11" ht="15">
      <c r="A17" s="102"/>
      <c r="B17" s="21" t="s">
        <v>21</v>
      </c>
      <c r="C17" s="22"/>
      <c r="D17" s="37">
        <v>3</v>
      </c>
      <c r="E17" s="20" t="s">
        <v>23</v>
      </c>
      <c r="F17" s="118">
        <v>3</v>
      </c>
      <c r="G17" s="6"/>
      <c r="H17" s="5"/>
      <c r="I17" s="20" t="s">
        <v>23</v>
      </c>
      <c r="J17" s="37">
        <v>3</v>
      </c>
      <c r="K17" s="9"/>
    </row>
    <row r="18" spans="1:11" ht="15">
      <c r="A18" s="102"/>
      <c r="B18" s="21" t="s">
        <v>24</v>
      </c>
      <c r="C18" s="22"/>
      <c r="D18" s="26">
        <v>0.2</v>
      </c>
      <c r="E18" s="23" t="s">
        <v>26</v>
      </c>
      <c r="F18" s="119">
        <v>0.2</v>
      </c>
      <c r="G18" s="6"/>
      <c r="H18" s="5"/>
      <c r="I18" s="23" t="s">
        <v>26</v>
      </c>
      <c r="J18" s="26">
        <v>0.2</v>
      </c>
      <c r="K18" s="9"/>
    </row>
    <row r="19" spans="1:11" ht="15">
      <c r="A19" s="102"/>
      <c r="B19" s="24" t="s">
        <v>25</v>
      </c>
      <c r="C19" s="22"/>
      <c r="D19" s="26">
        <v>3.3</v>
      </c>
      <c r="E19" s="23" t="s">
        <v>27</v>
      </c>
      <c r="F19" s="119">
        <v>3.3</v>
      </c>
      <c r="G19" s="6"/>
      <c r="H19" s="5"/>
      <c r="I19" s="23" t="s">
        <v>27</v>
      </c>
      <c r="J19" s="26">
        <v>3.3</v>
      </c>
      <c r="K19" s="9"/>
    </row>
    <row r="20" spans="1:11" ht="24">
      <c r="A20" s="102"/>
      <c r="B20" s="23" t="s">
        <v>28</v>
      </c>
      <c r="C20" s="22"/>
      <c r="D20" s="27">
        <v>0.3</v>
      </c>
      <c r="E20" s="25" t="s">
        <v>29</v>
      </c>
      <c r="F20" s="120">
        <v>0.3</v>
      </c>
      <c r="G20" s="6"/>
      <c r="H20" s="5"/>
      <c r="I20" s="25" t="s">
        <v>29</v>
      </c>
      <c r="J20" s="27">
        <v>0.3</v>
      </c>
      <c r="K20" s="9"/>
    </row>
    <row r="21" spans="1:11" ht="15">
      <c r="A21" s="103" t="s">
        <v>15</v>
      </c>
      <c r="B21" s="31" t="s">
        <v>17</v>
      </c>
      <c r="C21" s="35">
        <v>62.1</v>
      </c>
      <c r="D21" s="10"/>
      <c r="E21" s="11"/>
      <c r="F21" s="38">
        <v>62.1</v>
      </c>
      <c r="G21" s="20" t="s">
        <v>30</v>
      </c>
      <c r="H21" s="47">
        <v>4.1</v>
      </c>
      <c r="I21" s="11"/>
      <c r="J21" s="12"/>
      <c r="K21" s="9"/>
    </row>
    <row r="22" spans="1:11" ht="15">
      <c r="A22" s="102"/>
      <c r="B22" s="31"/>
      <c r="C22" s="35"/>
      <c r="D22" s="10"/>
      <c r="E22" s="39"/>
      <c r="F22" s="38"/>
      <c r="G22" s="20" t="s">
        <v>31</v>
      </c>
      <c r="H22" s="47">
        <v>2.7</v>
      </c>
      <c r="I22" s="39"/>
      <c r="J22" s="40"/>
      <c r="K22" s="9"/>
    </row>
    <row r="23" spans="1:11" ht="24.75">
      <c r="A23" s="102"/>
      <c r="B23" s="31"/>
      <c r="C23" s="35"/>
      <c r="D23" s="10"/>
      <c r="E23" s="39"/>
      <c r="F23" s="38"/>
      <c r="G23" s="20" t="s">
        <v>63</v>
      </c>
      <c r="H23" s="47">
        <v>2.8</v>
      </c>
      <c r="I23" s="39"/>
      <c r="J23" s="40"/>
      <c r="K23" s="9"/>
    </row>
    <row r="24" spans="1:11" ht="24.75">
      <c r="A24" s="102"/>
      <c r="B24" s="31"/>
      <c r="C24" s="35"/>
      <c r="D24" s="10"/>
      <c r="E24" s="39"/>
      <c r="F24" s="38"/>
      <c r="G24" s="20" t="s">
        <v>64</v>
      </c>
      <c r="H24" s="47">
        <v>2.9</v>
      </c>
      <c r="I24" s="39"/>
      <c r="J24" s="40"/>
      <c r="K24" s="9"/>
    </row>
    <row r="25" spans="1:11" ht="15">
      <c r="A25" s="102"/>
      <c r="B25" s="31"/>
      <c r="C25" s="35"/>
      <c r="D25" s="10"/>
      <c r="E25" s="39"/>
      <c r="F25" s="38"/>
      <c r="G25" s="20" t="s">
        <v>34</v>
      </c>
      <c r="H25" s="47">
        <v>0.9</v>
      </c>
      <c r="I25" s="39"/>
      <c r="J25" s="40"/>
      <c r="K25" s="9"/>
    </row>
    <row r="26" spans="1:11" ht="37.5" customHeight="1">
      <c r="A26" s="102"/>
      <c r="B26" s="31"/>
      <c r="C26" s="35"/>
      <c r="D26" s="10"/>
      <c r="E26" s="39"/>
      <c r="F26" s="38"/>
      <c r="G26" s="30" t="s">
        <v>65</v>
      </c>
      <c r="H26" s="47">
        <v>0.1</v>
      </c>
      <c r="I26" s="39"/>
      <c r="J26" s="40"/>
      <c r="K26" s="9"/>
    </row>
    <row r="27" spans="1:11" ht="37.5" customHeight="1">
      <c r="A27" s="102"/>
      <c r="B27" s="31"/>
      <c r="C27" s="35"/>
      <c r="D27" s="10"/>
      <c r="E27" s="39"/>
      <c r="F27" s="38"/>
      <c r="G27" s="42" t="s">
        <v>66</v>
      </c>
      <c r="H27" s="47">
        <v>9.9</v>
      </c>
      <c r="I27" s="39"/>
      <c r="J27" s="40"/>
      <c r="K27" s="9"/>
    </row>
    <row r="28" spans="1:11" ht="36">
      <c r="A28" s="102"/>
      <c r="B28" s="31"/>
      <c r="C28" s="35"/>
      <c r="D28" s="10"/>
      <c r="E28" s="39"/>
      <c r="F28" s="38"/>
      <c r="G28" s="42" t="s">
        <v>67</v>
      </c>
      <c r="H28" s="47">
        <v>2.9</v>
      </c>
      <c r="I28" s="39"/>
      <c r="J28" s="40"/>
      <c r="K28" s="9"/>
    </row>
    <row r="29" spans="1:11" ht="15">
      <c r="A29" s="102"/>
      <c r="B29" s="31"/>
      <c r="C29" s="35"/>
      <c r="D29" s="10"/>
      <c r="E29" s="39"/>
      <c r="F29" s="38"/>
      <c r="G29" s="43" t="s">
        <v>68</v>
      </c>
      <c r="H29" s="47">
        <v>0.3</v>
      </c>
      <c r="I29" s="39"/>
      <c r="J29" s="40"/>
      <c r="K29" s="9"/>
    </row>
    <row r="30" spans="1:11" ht="25.5">
      <c r="A30" s="102"/>
      <c r="B30" s="31"/>
      <c r="C30" s="35"/>
      <c r="D30" s="10"/>
      <c r="E30" s="39"/>
      <c r="F30" s="38"/>
      <c r="G30" s="41" t="s">
        <v>69</v>
      </c>
      <c r="H30" s="47">
        <v>1.7</v>
      </c>
      <c r="I30" s="39"/>
      <c r="J30" s="40"/>
      <c r="K30" s="9"/>
    </row>
    <row r="31" spans="1:11" ht="25.5">
      <c r="A31" s="102"/>
      <c r="B31" s="31"/>
      <c r="C31" s="35"/>
      <c r="D31" s="10"/>
      <c r="E31" s="39"/>
      <c r="F31" s="38"/>
      <c r="G31" s="41" t="s">
        <v>70</v>
      </c>
      <c r="H31" s="47">
        <v>6.2</v>
      </c>
      <c r="I31" s="39"/>
      <c r="J31" s="40"/>
      <c r="K31" s="9"/>
    </row>
    <row r="32" spans="1:11" ht="15">
      <c r="A32" s="102"/>
      <c r="B32" s="31"/>
      <c r="C32" s="35"/>
      <c r="D32" s="10"/>
      <c r="E32" s="39"/>
      <c r="F32" s="38"/>
      <c r="G32" s="43" t="s">
        <v>71</v>
      </c>
      <c r="H32" s="47">
        <v>3.5</v>
      </c>
      <c r="I32" s="39"/>
      <c r="J32" s="40"/>
      <c r="K32" s="9"/>
    </row>
    <row r="33" spans="1:11" ht="38.25">
      <c r="A33" s="102"/>
      <c r="B33" s="31"/>
      <c r="C33" s="35"/>
      <c r="D33" s="10"/>
      <c r="E33" s="39"/>
      <c r="F33" s="38"/>
      <c r="G33" s="41" t="s">
        <v>72</v>
      </c>
      <c r="H33" s="47">
        <v>0.3</v>
      </c>
      <c r="I33" s="39"/>
      <c r="J33" s="40"/>
      <c r="K33" s="9"/>
    </row>
    <row r="34" spans="1:11" ht="12.75">
      <c r="A34" s="102"/>
      <c r="B34" s="21" t="s">
        <v>36</v>
      </c>
      <c r="C34" s="32"/>
      <c r="D34" s="26">
        <v>1</v>
      </c>
      <c r="E34" s="23" t="s">
        <v>27</v>
      </c>
      <c r="F34" s="26">
        <v>1</v>
      </c>
      <c r="G34" s="9"/>
      <c r="H34" s="9"/>
      <c r="I34" s="23" t="s">
        <v>27</v>
      </c>
      <c r="J34" s="26">
        <v>1</v>
      </c>
      <c r="K34" s="9"/>
    </row>
    <row r="35" spans="1:11" ht="31.5" customHeight="1">
      <c r="A35" s="102"/>
      <c r="B35" s="21" t="s">
        <v>36</v>
      </c>
      <c r="C35" s="32"/>
      <c r="D35" s="26">
        <v>1</v>
      </c>
      <c r="E35" s="23" t="s">
        <v>37</v>
      </c>
      <c r="F35" s="26">
        <v>1</v>
      </c>
      <c r="G35" s="9"/>
      <c r="H35" s="9"/>
      <c r="I35" s="23" t="s">
        <v>37</v>
      </c>
      <c r="J35" s="26">
        <v>1.1</v>
      </c>
      <c r="K35" s="9"/>
    </row>
    <row r="36" spans="1:11" ht="39.75" customHeight="1">
      <c r="A36" s="102"/>
      <c r="B36" s="21" t="s">
        <v>36</v>
      </c>
      <c r="C36" s="32"/>
      <c r="D36" s="26">
        <v>0.2</v>
      </c>
      <c r="E36" s="23" t="s">
        <v>38</v>
      </c>
      <c r="F36" s="26">
        <v>0.2</v>
      </c>
      <c r="G36" s="9"/>
      <c r="H36" s="9"/>
      <c r="I36" s="23" t="s">
        <v>38</v>
      </c>
      <c r="J36" s="26">
        <v>0.2</v>
      </c>
      <c r="K36" s="9"/>
    </row>
    <row r="37" spans="1:11" ht="12.75">
      <c r="A37" s="102"/>
      <c r="B37" s="21" t="s">
        <v>36</v>
      </c>
      <c r="C37" s="32"/>
      <c r="D37" s="26">
        <v>0.2</v>
      </c>
      <c r="E37" s="23" t="s">
        <v>39</v>
      </c>
      <c r="F37" s="26">
        <v>0.2</v>
      </c>
      <c r="G37" s="9"/>
      <c r="H37" s="9"/>
      <c r="I37" s="23" t="s">
        <v>39</v>
      </c>
      <c r="J37" s="26">
        <v>0.2</v>
      </c>
      <c r="K37" s="9"/>
    </row>
    <row r="38" spans="1:11" ht="24">
      <c r="A38" s="102"/>
      <c r="B38" s="21" t="s">
        <v>40</v>
      </c>
      <c r="C38" s="32"/>
      <c r="D38" s="26">
        <v>0.5</v>
      </c>
      <c r="E38" s="23" t="s">
        <v>41</v>
      </c>
      <c r="F38" s="26">
        <v>0.5</v>
      </c>
      <c r="G38" s="9"/>
      <c r="H38" s="9"/>
      <c r="I38" s="23" t="s">
        <v>41</v>
      </c>
      <c r="J38" s="26">
        <v>0.5</v>
      </c>
      <c r="K38" s="9"/>
    </row>
    <row r="39" spans="1:11" ht="23.25" customHeight="1">
      <c r="A39" s="102"/>
      <c r="B39" s="21" t="s">
        <v>42</v>
      </c>
      <c r="C39" s="32"/>
      <c r="D39" s="26">
        <v>0.4</v>
      </c>
      <c r="E39" s="23" t="s">
        <v>43</v>
      </c>
      <c r="F39" s="26">
        <v>0.4</v>
      </c>
      <c r="G39" s="9"/>
      <c r="H39" s="9"/>
      <c r="I39" s="23" t="s">
        <v>43</v>
      </c>
      <c r="J39" s="26">
        <v>0.4</v>
      </c>
      <c r="K39" s="9"/>
    </row>
    <row r="40" spans="1:11" ht="33" customHeight="1">
      <c r="A40" s="102"/>
      <c r="B40" s="21" t="s">
        <v>42</v>
      </c>
      <c r="C40" s="32"/>
      <c r="D40" s="26">
        <v>0.3</v>
      </c>
      <c r="E40" s="23" t="s">
        <v>44</v>
      </c>
      <c r="F40" s="26">
        <v>0.3</v>
      </c>
      <c r="G40" s="9"/>
      <c r="H40" s="9"/>
      <c r="I40" s="23" t="s">
        <v>44</v>
      </c>
      <c r="J40" s="26">
        <v>0.3</v>
      </c>
      <c r="K40" s="9"/>
    </row>
    <row r="41" spans="1:11" ht="30" customHeight="1">
      <c r="A41" s="102"/>
      <c r="B41" s="21" t="s">
        <v>42</v>
      </c>
      <c r="C41" s="32"/>
      <c r="D41" s="26">
        <v>0.2</v>
      </c>
      <c r="E41" s="23" t="s">
        <v>45</v>
      </c>
      <c r="F41" s="26">
        <v>0.2</v>
      </c>
      <c r="G41" s="9"/>
      <c r="H41" s="9"/>
      <c r="I41" s="23" t="s">
        <v>45</v>
      </c>
      <c r="J41" s="26">
        <v>0.2</v>
      </c>
      <c r="K41" s="9"/>
    </row>
    <row r="42" spans="1:11" ht="37.5" customHeight="1">
      <c r="A42" s="102"/>
      <c r="B42" s="21" t="s">
        <v>42</v>
      </c>
      <c r="C42" s="32"/>
      <c r="D42" s="26">
        <v>0.2</v>
      </c>
      <c r="E42" s="23" t="s">
        <v>46</v>
      </c>
      <c r="F42" s="26">
        <v>0.2</v>
      </c>
      <c r="G42" s="9"/>
      <c r="H42" s="9"/>
      <c r="I42" s="23" t="s">
        <v>46</v>
      </c>
      <c r="J42" s="26">
        <v>0.2</v>
      </c>
      <c r="K42" s="9"/>
    </row>
    <row r="43" spans="1:11" ht="27.75" customHeight="1">
      <c r="A43" s="102"/>
      <c r="B43" s="21" t="s">
        <v>42</v>
      </c>
      <c r="C43" s="32"/>
      <c r="D43" s="26">
        <v>0.3</v>
      </c>
      <c r="E43" s="23" t="s">
        <v>47</v>
      </c>
      <c r="F43" s="26">
        <v>0.3</v>
      </c>
      <c r="G43" s="9"/>
      <c r="H43" s="9"/>
      <c r="I43" s="23" t="s">
        <v>47</v>
      </c>
      <c r="J43" s="26">
        <v>0.3</v>
      </c>
      <c r="K43" s="9"/>
    </row>
    <row r="44" spans="1:11" ht="35.25" customHeight="1">
      <c r="A44" s="102"/>
      <c r="B44" s="21" t="s">
        <v>42</v>
      </c>
      <c r="C44" s="32"/>
      <c r="D44" s="26">
        <v>0.2</v>
      </c>
      <c r="E44" s="23" t="s">
        <v>48</v>
      </c>
      <c r="F44" s="26">
        <v>0.2</v>
      </c>
      <c r="G44" s="9"/>
      <c r="H44" s="9"/>
      <c r="I44" s="23" t="s">
        <v>48</v>
      </c>
      <c r="J44" s="26">
        <v>0.2</v>
      </c>
      <c r="K44" s="9"/>
    </row>
    <row r="45" spans="1:11" ht="35.25" customHeight="1">
      <c r="A45" s="102"/>
      <c r="B45" s="33" t="s">
        <v>42</v>
      </c>
      <c r="C45" s="32"/>
      <c r="D45" s="26">
        <v>0.2</v>
      </c>
      <c r="E45" s="23" t="s">
        <v>49</v>
      </c>
      <c r="F45" s="26">
        <v>0.2</v>
      </c>
      <c r="G45" s="9"/>
      <c r="H45" s="9"/>
      <c r="I45" s="23" t="s">
        <v>49</v>
      </c>
      <c r="J45" s="26">
        <v>0.2</v>
      </c>
      <c r="K45" s="9"/>
    </row>
    <row r="46" spans="1:11" ht="19.5" customHeight="1">
      <c r="A46" s="102"/>
      <c r="B46" s="34" t="s">
        <v>50</v>
      </c>
      <c r="C46" s="32"/>
      <c r="D46" s="36">
        <v>0.7</v>
      </c>
      <c r="E46" s="21" t="s">
        <v>51</v>
      </c>
      <c r="F46" s="36">
        <v>0.7</v>
      </c>
      <c r="G46" s="9"/>
      <c r="H46" s="9"/>
      <c r="I46" s="21" t="s">
        <v>51</v>
      </c>
      <c r="J46" s="36">
        <v>0.7</v>
      </c>
      <c r="K46" s="9"/>
    </row>
    <row r="47" spans="1:11" ht="21.75" customHeight="1">
      <c r="A47" s="102"/>
      <c r="B47" s="34" t="s">
        <v>50</v>
      </c>
      <c r="C47" s="32"/>
      <c r="D47" s="36">
        <v>0.8</v>
      </c>
      <c r="E47" s="21" t="s">
        <v>52</v>
      </c>
      <c r="F47" s="36">
        <v>0.8</v>
      </c>
      <c r="G47" s="9"/>
      <c r="H47" s="9"/>
      <c r="I47" s="21" t="s">
        <v>52</v>
      </c>
      <c r="J47" s="36">
        <v>0.8</v>
      </c>
      <c r="K47" s="9"/>
    </row>
    <row r="48" spans="1:11" ht="21.75" customHeight="1">
      <c r="A48" s="102"/>
      <c r="B48" s="34" t="s">
        <v>50</v>
      </c>
      <c r="C48" s="32"/>
      <c r="D48" s="36">
        <v>0.4</v>
      </c>
      <c r="E48" s="21" t="s">
        <v>53</v>
      </c>
      <c r="F48" s="36">
        <v>0.4</v>
      </c>
      <c r="G48" s="9"/>
      <c r="H48" s="9"/>
      <c r="I48" s="21" t="s">
        <v>53</v>
      </c>
      <c r="J48" s="36">
        <v>0.4</v>
      </c>
      <c r="K48" s="9"/>
    </row>
    <row r="49" spans="1:11" ht="22.5" customHeight="1">
      <c r="A49" s="102"/>
      <c r="B49" s="34" t="s">
        <v>50</v>
      </c>
      <c r="C49" s="32"/>
      <c r="D49" s="36">
        <v>0.3</v>
      </c>
      <c r="E49" s="21" t="s">
        <v>54</v>
      </c>
      <c r="F49" s="36">
        <v>0.3</v>
      </c>
      <c r="G49" s="9"/>
      <c r="H49" s="9"/>
      <c r="I49" s="21" t="s">
        <v>54</v>
      </c>
      <c r="J49" s="36">
        <v>0.3</v>
      </c>
      <c r="K49" s="9"/>
    </row>
    <row r="50" spans="1:11" ht="15" customHeight="1">
      <c r="A50" s="102"/>
      <c r="B50" s="34" t="s">
        <v>50</v>
      </c>
      <c r="C50" s="32"/>
      <c r="D50" s="26">
        <v>0.1</v>
      </c>
      <c r="E50" s="23" t="s">
        <v>55</v>
      </c>
      <c r="F50" s="26">
        <v>0.1</v>
      </c>
      <c r="G50" s="9"/>
      <c r="H50" s="9"/>
      <c r="I50" s="23" t="s">
        <v>55</v>
      </c>
      <c r="J50" s="26">
        <v>0.1</v>
      </c>
      <c r="K50" s="9"/>
    </row>
    <row r="51" spans="1:11" ht="18" customHeight="1">
      <c r="A51" s="102"/>
      <c r="B51" s="21" t="s">
        <v>56</v>
      </c>
      <c r="C51" s="32"/>
      <c r="D51" s="26">
        <v>0.5</v>
      </c>
      <c r="E51" s="23" t="s">
        <v>61</v>
      </c>
      <c r="F51" s="26">
        <v>0.5</v>
      </c>
      <c r="G51" s="9"/>
      <c r="H51" s="9"/>
      <c r="I51" s="23" t="s">
        <v>61</v>
      </c>
      <c r="J51" s="26">
        <v>0.5</v>
      </c>
      <c r="K51" s="9"/>
    </row>
    <row r="52" spans="1:11" ht="12.75">
      <c r="A52" s="102"/>
      <c r="B52" s="21" t="s">
        <v>57</v>
      </c>
      <c r="C52" s="9"/>
      <c r="D52" s="26">
        <v>0.2</v>
      </c>
      <c r="E52" s="23" t="s">
        <v>61</v>
      </c>
      <c r="F52" s="26">
        <v>0.2</v>
      </c>
      <c r="G52" s="9"/>
      <c r="H52" s="9"/>
      <c r="I52" s="23" t="s">
        <v>61</v>
      </c>
      <c r="J52" s="26">
        <v>0.2</v>
      </c>
      <c r="K52" s="9"/>
    </row>
    <row r="53" spans="1:11" ht="12.75">
      <c r="A53" s="102"/>
      <c r="B53" s="21" t="s">
        <v>58</v>
      </c>
      <c r="C53" s="9"/>
      <c r="D53" s="26">
        <v>0.2</v>
      </c>
      <c r="E53" s="23" t="s">
        <v>61</v>
      </c>
      <c r="F53" s="26">
        <v>0.2</v>
      </c>
      <c r="G53" s="9"/>
      <c r="H53" s="9"/>
      <c r="I53" s="23" t="s">
        <v>61</v>
      </c>
      <c r="J53" s="26">
        <v>0.2</v>
      </c>
      <c r="K53" s="9"/>
    </row>
    <row r="54" spans="1:11" ht="12.75">
      <c r="A54" s="102"/>
      <c r="B54" s="21" t="s">
        <v>59</v>
      </c>
      <c r="C54" s="9"/>
      <c r="D54" s="26">
        <v>0.6</v>
      </c>
      <c r="E54" s="23" t="s">
        <v>61</v>
      </c>
      <c r="F54" s="26">
        <v>0.6</v>
      </c>
      <c r="G54" s="9"/>
      <c r="H54" s="9"/>
      <c r="I54" s="23" t="s">
        <v>61</v>
      </c>
      <c r="J54" s="26">
        <v>0.6</v>
      </c>
      <c r="K54" s="9"/>
    </row>
    <row r="55" spans="1:11" ht="12.75">
      <c r="A55" s="102"/>
      <c r="B55" s="21" t="s">
        <v>59</v>
      </c>
      <c r="C55" s="9"/>
      <c r="D55" s="26">
        <v>0.1</v>
      </c>
      <c r="E55" s="23" t="s">
        <v>62</v>
      </c>
      <c r="F55" s="26">
        <v>0.1</v>
      </c>
      <c r="G55" s="9"/>
      <c r="H55" s="9"/>
      <c r="I55" s="23" t="s">
        <v>62</v>
      </c>
      <c r="J55" s="26">
        <v>0.1</v>
      </c>
      <c r="K55" s="9"/>
    </row>
    <row r="56" spans="1:11" ht="12.75">
      <c r="A56" s="102"/>
      <c r="B56" s="21" t="s">
        <v>60</v>
      </c>
      <c r="C56" s="9"/>
      <c r="D56" s="26">
        <v>0.2</v>
      </c>
      <c r="E56" s="23" t="s">
        <v>61</v>
      </c>
      <c r="F56" s="26">
        <v>0.2</v>
      </c>
      <c r="G56" s="9"/>
      <c r="H56" s="9"/>
      <c r="I56" s="23" t="s">
        <v>61</v>
      </c>
      <c r="J56" s="26">
        <v>0.2</v>
      </c>
      <c r="K56" s="9"/>
    </row>
    <row r="57" spans="1:11" ht="15">
      <c r="A57" s="102" t="s">
        <v>16</v>
      </c>
      <c r="B57" s="31" t="s">
        <v>17</v>
      </c>
      <c r="C57" s="61">
        <v>85.05</v>
      </c>
      <c r="D57" s="62"/>
      <c r="E57" s="63"/>
      <c r="F57" s="61">
        <v>85.05</v>
      </c>
      <c r="G57" s="20" t="s">
        <v>30</v>
      </c>
      <c r="H57" s="50">
        <v>2.9</v>
      </c>
      <c r="I57" s="6"/>
      <c r="J57" s="5"/>
      <c r="K57" s="9"/>
    </row>
    <row r="58" spans="1:11" ht="12.75">
      <c r="A58" s="102"/>
      <c r="B58" s="56" t="s">
        <v>80</v>
      </c>
      <c r="C58" s="55"/>
      <c r="D58" s="53">
        <v>6.5</v>
      </c>
      <c r="E58" s="57" t="s">
        <v>82</v>
      </c>
      <c r="F58" s="53">
        <v>6.5</v>
      </c>
      <c r="G58" s="20" t="s">
        <v>73</v>
      </c>
      <c r="H58" s="50">
        <v>194.6</v>
      </c>
      <c r="I58" s="57" t="s">
        <v>82</v>
      </c>
      <c r="J58" s="53">
        <v>6.5</v>
      </c>
      <c r="K58" s="9"/>
    </row>
    <row r="59" spans="1:11" ht="24.75" customHeight="1">
      <c r="A59" s="102"/>
      <c r="B59" s="56" t="s">
        <v>80</v>
      </c>
      <c r="C59" s="55"/>
      <c r="D59" s="53">
        <v>0.9</v>
      </c>
      <c r="E59" s="57" t="s">
        <v>83</v>
      </c>
      <c r="F59" s="53">
        <v>0.9</v>
      </c>
      <c r="G59" s="20" t="s">
        <v>74</v>
      </c>
      <c r="H59" s="121">
        <v>1</v>
      </c>
      <c r="I59" s="57" t="s">
        <v>83</v>
      </c>
      <c r="J59" s="53">
        <v>0.9</v>
      </c>
      <c r="K59" s="9"/>
    </row>
    <row r="60" spans="1:11" ht="23.25" customHeight="1">
      <c r="A60" s="102"/>
      <c r="B60" s="56" t="s">
        <v>80</v>
      </c>
      <c r="C60" s="55"/>
      <c r="D60" s="53">
        <v>25</v>
      </c>
      <c r="E60" s="57" t="s">
        <v>84</v>
      </c>
      <c r="F60" s="53">
        <v>25</v>
      </c>
      <c r="G60" s="20" t="s">
        <v>34</v>
      </c>
      <c r="H60" s="50">
        <v>0.9</v>
      </c>
      <c r="I60" s="57" t="s">
        <v>84</v>
      </c>
      <c r="J60" s="53">
        <v>25</v>
      </c>
      <c r="K60" s="9"/>
    </row>
    <row r="61" spans="1:11" ht="25.5" customHeight="1">
      <c r="A61" s="102"/>
      <c r="B61" s="56" t="s">
        <v>80</v>
      </c>
      <c r="C61" s="55"/>
      <c r="D61" s="60">
        <v>6.435</v>
      </c>
      <c r="E61" s="57" t="s">
        <v>85</v>
      </c>
      <c r="F61" s="60">
        <v>6.435</v>
      </c>
      <c r="G61" s="30" t="s">
        <v>75</v>
      </c>
      <c r="H61" s="72">
        <v>1</v>
      </c>
      <c r="I61" s="57" t="s">
        <v>85</v>
      </c>
      <c r="J61" s="60">
        <v>6.435</v>
      </c>
      <c r="K61" s="9"/>
    </row>
    <row r="62" spans="1:11" ht="65.25" customHeight="1">
      <c r="A62" s="102"/>
      <c r="B62" s="56" t="s">
        <v>80</v>
      </c>
      <c r="C62" s="55"/>
      <c r="D62" s="60">
        <v>10.338</v>
      </c>
      <c r="E62" s="57" t="s">
        <v>86</v>
      </c>
      <c r="F62" s="60">
        <v>10.338</v>
      </c>
      <c r="G62" s="42" t="s">
        <v>76</v>
      </c>
      <c r="H62" s="50">
        <v>0.9</v>
      </c>
      <c r="I62" s="57" t="s">
        <v>86</v>
      </c>
      <c r="J62" s="60">
        <v>10.338</v>
      </c>
      <c r="K62" s="9"/>
    </row>
    <row r="63" spans="1:11" ht="21.75" customHeight="1">
      <c r="A63" s="102"/>
      <c r="B63" s="56" t="s">
        <v>80</v>
      </c>
      <c r="C63" s="55"/>
      <c r="D63" s="53">
        <v>5.6</v>
      </c>
      <c r="E63" s="57" t="s">
        <v>87</v>
      </c>
      <c r="F63" s="53">
        <v>5.6</v>
      </c>
      <c r="G63" s="42" t="s">
        <v>77</v>
      </c>
      <c r="H63" s="72">
        <v>3</v>
      </c>
      <c r="I63" s="57" t="s">
        <v>87</v>
      </c>
      <c r="J63" s="53">
        <v>5.6</v>
      </c>
      <c r="K63" s="9"/>
    </row>
    <row r="64" spans="1:11" ht="30.75" customHeight="1">
      <c r="A64" s="102"/>
      <c r="B64" s="54" t="s">
        <v>81</v>
      </c>
      <c r="C64" s="55"/>
      <c r="D64" s="59">
        <v>3.595</v>
      </c>
      <c r="E64" s="54" t="s">
        <v>88</v>
      </c>
      <c r="F64" s="59">
        <v>3.595</v>
      </c>
      <c r="G64" s="49" t="s">
        <v>78</v>
      </c>
      <c r="H64" s="50">
        <v>1.5</v>
      </c>
      <c r="I64" s="54" t="s">
        <v>88</v>
      </c>
      <c r="J64" s="59">
        <v>3.595</v>
      </c>
      <c r="K64" s="9"/>
    </row>
    <row r="65" spans="1:11" ht="48.75" customHeight="1">
      <c r="A65" s="102"/>
      <c r="B65" s="54" t="s">
        <v>81</v>
      </c>
      <c r="C65" s="55"/>
      <c r="D65" s="59">
        <v>3.719</v>
      </c>
      <c r="E65" s="54" t="s">
        <v>89</v>
      </c>
      <c r="F65" s="59">
        <v>3.719</v>
      </c>
      <c r="G65" s="41" t="s">
        <v>79</v>
      </c>
      <c r="H65" s="50">
        <v>0.8</v>
      </c>
      <c r="I65" s="54" t="s">
        <v>89</v>
      </c>
      <c r="J65" s="59">
        <v>3.719</v>
      </c>
      <c r="K65" s="9"/>
    </row>
    <row r="66" spans="1:11" ht="42.75" customHeight="1">
      <c r="A66" s="48"/>
      <c r="B66" s="54" t="s">
        <v>81</v>
      </c>
      <c r="C66" s="55"/>
      <c r="D66" s="59">
        <v>4.959</v>
      </c>
      <c r="E66" s="54" t="s">
        <v>90</v>
      </c>
      <c r="F66" s="59">
        <v>4.959</v>
      </c>
      <c r="G66" s="41"/>
      <c r="H66" s="50"/>
      <c r="I66" s="54" t="s">
        <v>90</v>
      </c>
      <c r="J66" s="59">
        <v>4.959</v>
      </c>
      <c r="K66" s="9"/>
    </row>
    <row r="67" spans="1:11" ht="16.5" customHeight="1">
      <c r="A67" s="48"/>
      <c r="B67" s="57" t="s">
        <v>92</v>
      </c>
      <c r="C67" s="55"/>
      <c r="D67" s="53">
        <v>0.329</v>
      </c>
      <c r="E67" s="54" t="s">
        <v>91</v>
      </c>
      <c r="F67" s="53">
        <v>0.329</v>
      </c>
      <c r="G67" s="41"/>
      <c r="H67" s="50"/>
      <c r="I67" s="54" t="s">
        <v>91</v>
      </c>
      <c r="J67" s="53">
        <v>0.329</v>
      </c>
      <c r="K67" s="9"/>
    </row>
    <row r="68" spans="1:11" ht="16.5" customHeight="1">
      <c r="A68" s="48"/>
      <c r="B68" s="57" t="s">
        <v>93</v>
      </c>
      <c r="C68" s="55"/>
      <c r="D68" s="53">
        <v>0.609</v>
      </c>
      <c r="E68" s="54" t="s">
        <v>91</v>
      </c>
      <c r="F68" s="53">
        <v>0.609</v>
      </c>
      <c r="G68" s="41"/>
      <c r="H68" s="50"/>
      <c r="I68" s="54" t="s">
        <v>91</v>
      </c>
      <c r="J68" s="53">
        <v>0.609</v>
      </c>
      <c r="K68" s="9"/>
    </row>
    <row r="69" spans="1:11" ht="16.5" customHeight="1">
      <c r="A69" s="48"/>
      <c r="B69" s="57" t="s">
        <v>94</v>
      </c>
      <c r="C69" s="55"/>
      <c r="D69" s="53">
        <v>0.42</v>
      </c>
      <c r="E69" s="54" t="s">
        <v>91</v>
      </c>
      <c r="F69" s="53">
        <v>0.42</v>
      </c>
      <c r="G69" s="41"/>
      <c r="H69" s="50"/>
      <c r="I69" s="54" t="s">
        <v>91</v>
      </c>
      <c r="J69" s="53">
        <v>0.42</v>
      </c>
      <c r="K69" s="9"/>
    </row>
    <row r="70" spans="1:11" ht="16.5" customHeight="1">
      <c r="A70" s="48"/>
      <c r="B70" s="57" t="s">
        <v>95</v>
      </c>
      <c r="C70" s="55"/>
      <c r="D70" s="53">
        <v>0.728</v>
      </c>
      <c r="E70" s="54" t="s">
        <v>91</v>
      </c>
      <c r="F70" s="53">
        <v>0.728</v>
      </c>
      <c r="G70" s="41"/>
      <c r="H70" s="50"/>
      <c r="I70" s="54" t="s">
        <v>91</v>
      </c>
      <c r="J70" s="53">
        <v>0.728</v>
      </c>
      <c r="K70" s="9"/>
    </row>
    <row r="71" spans="1:11" ht="16.5" customHeight="1">
      <c r="A71" s="48"/>
      <c r="B71" s="57" t="s">
        <v>96</v>
      </c>
      <c r="C71" s="55"/>
      <c r="D71" s="53">
        <v>0.371</v>
      </c>
      <c r="E71" s="54" t="s">
        <v>91</v>
      </c>
      <c r="F71" s="53">
        <v>0.371</v>
      </c>
      <c r="G71" s="41"/>
      <c r="H71" s="50"/>
      <c r="I71" s="54" t="s">
        <v>91</v>
      </c>
      <c r="J71" s="53">
        <v>0.371</v>
      </c>
      <c r="K71" s="9"/>
    </row>
    <row r="72" spans="1:11" ht="16.5" customHeight="1">
      <c r="A72" s="48"/>
      <c r="B72" s="57" t="s">
        <v>97</v>
      </c>
      <c r="C72" s="55"/>
      <c r="D72" s="53">
        <v>0.357</v>
      </c>
      <c r="E72" s="54" t="s">
        <v>91</v>
      </c>
      <c r="F72" s="53">
        <v>0.357</v>
      </c>
      <c r="G72" s="41"/>
      <c r="H72" s="50"/>
      <c r="I72" s="54" t="s">
        <v>91</v>
      </c>
      <c r="J72" s="53">
        <v>0.357</v>
      </c>
      <c r="K72" s="9"/>
    </row>
    <row r="73" spans="1:11" ht="16.5" customHeight="1">
      <c r="A73" s="48"/>
      <c r="B73" s="57" t="s">
        <v>98</v>
      </c>
      <c r="C73" s="55"/>
      <c r="D73" s="53">
        <v>0.861</v>
      </c>
      <c r="E73" s="54" t="s">
        <v>91</v>
      </c>
      <c r="F73" s="53">
        <v>0.861</v>
      </c>
      <c r="G73" s="41"/>
      <c r="H73" s="50"/>
      <c r="I73" s="54" t="s">
        <v>91</v>
      </c>
      <c r="J73" s="53">
        <v>0.861</v>
      </c>
      <c r="K73" s="9"/>
    </row>
    <row r="74" spans="1:11" ht="16.5" customHeight="1">
      <c r="A74" s="48"/>
      <c r="B74" s="57" t="s">
        <v>98</v>
      </c>
      <c r="C74" s="55"/>
      <c r="D74" s="53">
        <v>0.399</v>
      </c>
      <c r="E74" s="54" t="s">
        <v>91</v>
      </c>
      <c r="F74" s="53">
        <v>0.399</v>
      </c>
      <c r="G74" s="41"/>
      <c r="H74" s="50"/>
      <c r="I74" s="54" t="s">
        <v>91</v>
      </c>
      <c r="J74" s="53">
        <v>0.399</v>
      </c>
      <c r="K74" s="9"/>
    </row>
    <row r="75" spans="1:11" ht="16.5" customHeight="1">
      <c r="A75" s="48"/>
      <c r="B75" s="57" t="s">
        <v>92</v>
      </c>
      <c r="C75" s="55"/>
      <c r="D75" s="53">
        <v>1.365</v>
      </c>
      <c r="E75" s="54" t="s">
        <v>61</v>
      </c>
      <c r="F75" s="53">
        <v>1.365</v>
      </c>
      <c r="G75" s="41"/>
      <c r="H75" s="50"/>
      <c r="I75" s="54" t="s">
        <v>61</v>
      </c>
      <c r="J75" s="53">
        <v>1.365</v>
      </c>
      <c r="K75" s="9"/>
    </row>
    <row r="76" spans="1:11" ht="21.75" customHeight="1">
      <c r="A76" s="48"/>
      <c r="B76" s="58" t="s">
        <v>99</v>
      </c>
      <c r="C76" s="55"/>
      <c r="D76" s="53">
        <f>72/1000</f>
        <v>0.072</v>
      </c>
      <c r="E76" s="54" t="s">
        <v>106</v>
      </c>
      <c r="F76" s="53">
        <f>72/1000</f>
        <v>0.072</v>
      </c>
      <c r="G76" s="41"/>
      <c r="H76" s="50"/>
      <c r="I76" s="54" t="s">
        <v>106</v>
      </c>
      <c r="J76" s="53">
        <f>72/1000</f>
        <v>0.072</v>
      </c>
      <c r="K76" s="9"/>
    </row>
    <row r="77" spans="1:11" ht="21.75" customHeight="1">
      <c r="A77" s="48"/>
      <c r="B77" s="58" t="s">
        <v>99</v>
      </c>
      <c r="C77" s="55"/>
      <c r="D77" s="53">
        <v>2.391</v>
      </c>
      <c r="E77" s="54" t="s">
        <v>107</v>
      </c>
      <c r="F77" s="53">
        <v>2.391</v>
      </c>
      <c r="G77" s="41"/>
      <c r="H77" s="50"/>
      <c r="I77" s="54" t="s">
        <v>107</v>
      </c>
      <c r="J77" s="53">
        <v>2.391</v>
      </c>
      <c r="K77" s="9"/>
    </row>
    <row r="78" spans="1:11" ht="23.25" customHeight="1">
      <c r="A78" s="48"/>
      <c r="B78" s="58" t="s">
        <v>99</v>
      </c>
      <c r="C78" s="55"/>
      <c r="D78" s="53">
        <v>0.956</v>
      </c>
      <c r="E78" s="54" t="s">
        <v>108</v>
      </c>
      <c r="F78" s="53">
        <v>0.956</v>
      </c>
      <c r="G78" s="41"/>
      <c r="H78" s="50"/>
      <c r="I78" s="54" t="s">
        <v>108</v>
      </c>
      <c r="J78" s="53">
        <v>0.956</v>
      </c>
      <c r="K78" s="9"/>
    </row>
    <row r="79" spans="1:11" ht="16.5" customHeight="1">
      <c r="A79" s="48"/>
      <c r="B79" s="58" t="s">
        <v>99</v>
      </c>
      <c r="C79" s="55"/>
      <c r="D79" s="53">
        <v>0.185</v>
      </c>
      <c r="E79" s="54" t="s">
        <v>109</v>
      </c>
      <c r="F79" s="53">
        <v>0.185</v>
      </c>
      <c r="G79" s="41"/>
      <c r="H79" s="50"/>
      <c r="I79" s="54" t="s">
        <v>109</v>
      </c>
      <c r="J79" s="53">
        <v>0.185</v>
      </c>
      <c r="K79" s="9"/>
    </row>
    <row r="80" spans="1:11" ht="23.25" customHeight="1">
      <c r="A80" s="48"/>
      <c r="B80" s="58" t="s">
        <v>99</v>
      </c>
      <c r="C80" s="55"/>
      <c r="D80" s="53">
        <v>0.7</v>
      </c>
      <c r="E80" s="54" t="s">
        <v>110</v>
      </c>
      <c r="F80" s="53">
        <v>0.7</v>
      </c>
      <c r="G80" s="41"/>
      <c r="H80" s="50"/>
      <c r="I80" s="54" t="s">
        <v>110</v>
      </c>
      <c r="J80" s="53">
        <v>0.7</v>
      </c>
      <c r="K80" s="9"/>
    </row>
    <row r="81" spans="1:11" ht="24.75" customHeight="1">
      <c r="A81" s="48"/>
      <c r="B81" s="58" t="s">
        <v>99</v>
      </c>
      <c r="C81" s="55"/>
      <c r="D81" s="53">
        <v>0.756</v>
      </c>
      <c r="E81" s="54" t="s">
        <v>111</v>
      </c>
      <c r="F81" s="53">
        <v>0.756</v>
      </c>
      <c r="G81" s="41"/>
      <c r="H81" s="50"/>
      <c r="I81" s="54" t="s">
        <v>111</v>
      </c>
      <c r="J81" s="53">
        <v>0.756</v>
      </c>
      <c r="K81" s="9"/>
    </row>
    <row r="82" spans="1:11" ht="16.5" customHeight="1">
      <c r="A82" s="48"/>
      <c r="B82" s="58" t="s">
        <v>100</v>
      </c>
      <c r="C82" s="55"/>
      <c r="D82" s="53">
        <v>0.3</v>
      </c>
      <c r="E82" s="54" t="s">
        <v>112</v>
      </c>
      <c r="F82" s="53">
        <v>0.3</v>
      </c>
      <c r="G82" s="41"/>
      <c r="H82" s="50"/>
      <c r="I82" s="54" t="s">
        <v>112</v>
      </c>
      <c r="J82" s="53">
        <v>0.3</v>
      </c>
      <c r="K82" s="9"/>
    </row>
    <row r="83" spans="1:11" ht="22.5" customHeight="1">
      <c r="A83" s="48"/>
      <c r="B83" s="58" t="s">
        <v>100</v>
      </c>
      <c r="C83" s="55"/>
      <c r="D83" s="53">
        <v>0.377</v>
      </c>
      <c r="E83" s="54" t="s">
        <v>113</v>
      </c>
      <c r="F83" s="53">
        <v>0.377</v>
      </c>
      <c r="G83" s="41"/>
      <c r="H83" s="50"/>
      <c r="I83" s="54" t="s">
        <v>113</v>
      </c>
      <c r="J83" s="53">
        <v>0.377</v>
      </c>
      <c r="K83" s="9"/>
    </row>
    <row r="84" spans="1:11" ht="16.5" customHeight="1">
      <c r="A84" s="48"/>
      <c r="B84" s="58" t="s">
        <v>100</v>
      </c>
      <c r="C84" s="55"/>
      <c r="D84" s="53">
        <v>0.395</v>
      </c>
      <c r="E84" s="54" t="s">
        <v>112</v>
      </c>
      <c r="F84" s="53">
        <v>0.395</v>
      </c>
      <c r="G84" s="41"/>
      <c r="H84" s="50"/>
      <c r="I84" s="54" t="s">
        <v>112</v>
      </c>
      <c r="J84" s="53">
        <v>0.395</v>
      </c>
      <c r="K84" s="9"/>
    </row>
    <row r="85" spans="1:11" ht="22.5" customHeight="1">
      <c r="A85" s="48"/>
      <c r="B85" s="58" t="s">
        <v>100</v>
      </c>
      <c r="C85" s="55"/>
      <c r="D85" s="53">
        <v>0.048</v>
      </c>
      <c r="E85" s="54" t="s">
        <v>114</v>
      </c>
      <c r="F85" s="53">
        <v>0.048</v>
      </c>
      <c r="G85" s="41"/>
      <c r="H85" s="50"/>
      <c r="I85" s="54" t="s">
        <v>114</v>
      </c>
      <c r="J85" s="53">
        <v>0.048</v>
      </c>
      <c r="K85" s="9"/>
    </row>
    <row r="86" spans="1:11" ht="30" customHeight="1">
      <c r="A86" s="48"/>
      <c r="B86" s="58" t="s">
        <v>100</v>
      </c>
      <c r="C86" s="55"/>
      <c r="D86" s="53">
        <v>0.333</v>
      </c>
      <c r="E86" s="54" t="s">
        <v>115</v>
      </c>
      <c r="F86" s="53">
        <v>0.333</v>
      </c>
      <c r="G86" s="41"/>
      <c r="H86" s="50"/>
      <c r="I86" s="54" t="s">
        <v>115</v>
      </c>
      <c r="J86" s="53">
        <v>0.333</v>
      </c>
      <c r="K86" s="9"/>
    </row>
    <row r="87" spans="1:11" ht="16.5" customHeight="1">
      <c r="A87" s="48"/>
      <c r="B87" s="58" t="s">
        <v>100</v>
      </c>
      <c r="C87" s="55"/>
      <c r="D87" s="53">
        <v>0.88</v>
      </c>
      <c r="E87" s="54" t="s">
        <v>116</v>
      </c>
      <c r="F87" s="53">
        <v>0.88</v>
      </c>
      <c r="G87" s="41"/>
      <c r="H87" s="50"/>
      <c r="I87" s="54" t="s">
        <v>116</v>
      </c>
      <c r="J87" s="53">
        <v>0.88</v>
      </c>
      <c r="K87" s="9"/>
    </row>
    <row r="88" spans="1:11" ht="16.5" customHeight="1">
      <c r="A88" s="48"/>
      <c r="B88" s="58" t="s">
        <v>100</v>
      </c>
      <c r="C88" s="55"/>
      <c r="D88" s="53">
        <v>0.135</v>
      </c>
      <c r="E88" s="54" t="s">
        <v>117</v>
      </c>
      <c r="F88" s="53">
        <v>0.135</v>
      </c>
      <c r="G88" s="41"/>
      <c r="H88" s="50"/>
      <c r="I88" s="54" t="s">
        <v>117</v>
      </c>
      <c r="J88" s="53">
        <v>0.135</v>
      </c>
      <c r="K88" s="9"/>
    </row>
    <row r="89" spans="1:11" ht="16.5" customHeight="1">
      <c r="A89" s="48"/>
      <c r="B89" s="58" t="s">
        <v>100</v>
      </c>
      <c r="C89" s="55"/>
      <c r="D89" s="53">
        <v>0.28</v>
      </c>
      <c r="E89" s="54" t="s">
        <v>118</v>
      </c>
      <c r="F89" s="53">
        <v>0.28</v>
      </c>
      <c r="G89" s="41"/>
      <c r="H89" s="50"/>
      <c r="I89" s="54" t="s">
        <v>118</v>
      </c>
      <c r="J89" s="53">
        <v>0.28</v>
      </c>
      <c r="K89" s="9"/>
    </row>
    <row r="90" spans="1:11" ht="16.5" customHeight="1">
      <c r="A90" s="48"/>
      <c r="B90" s="58" t="s">
        <v>100</v>
      </c>
      <c r="C90" s="55"/>
      <c r="D90" s="53">
        <v>0.52</v>
      </c>
      <c r="E90" s="54" t="s">
        <v>118</v>
      </c>
      <c r="F90" s="53">
        <v>0.52</v>
      </c>
      <c r="G90" s="41"/>
      <c r="H90" s="50"/>
      <c r="I90" s="54" t="s">
        <v>118</v>
      </c>
      <c r="J90" s="53">
        <v>0.52</v>
      </c>
      <c r="K90" s="9"/>
    </row>
    <row r="91" spans="1:11" ht="25.5" customHeight="1">
      <c r="A91" s="48"/>
      <c r="B91" s="58" t="s">
        <v>100</v>
      </c>
      <c r="C91" s="55"/>
      <c r="D91" s="53">
        <v>0.36</v>
      </c>
      <c r="E91" s="54" t="s">
        <v>119</v>
      </c>
      <c r="F91" s="53">
        <v>0.36</v>
      </c>
      <c r="G91" s="41"/>
      <c r="H91" s="50"/>
      <c r="I91" s="54" t="s">
        <v>119</v>
      </c>
      <c r="J91" s="53">
        <v>0.36</v>
      </c>
      <c r="K91" s="9"/>
    </row>
    <row r="92" spans="1:11" ht="24" customHeight="1">
      <c r="A92" s="48"/>
      <c r="B92" s="58" t="s">
        <v>100</v>
      </c>
      <c r="C92" s="55"/>
      <c r="D92" s="53">
        <v>0.246</v>
      </c>
      <c r="E92" s="54" t="s">
        <v>120</v>
      </c>
      <c r="F92" s="53">
        <v>0.246</v>
      </c>
      <c r="G92" s="41"/>
      <c r="H92" s="50"/>
      <c r="I92" s="54" t="s">
        <v>120</v>
      </c>
      <c r="J92" s="53">
        <v>0.246</v>
      </c>
      <c r="K92" s="9"/>
    </row>
    <row r="93" spans="1:11" ht="24" customHeight="1">
      <c r="A93" s="48"/>
      <c r="B93" s="58" t="s">
        <v>100</v>
      </c>
      <c r="C93" s="55"/>
      <c r="D93" s="53">
        <v>0.328</v>
      </c>
      <c r="E93" s="54" t="s">
        <v>114</v>
      </c>
      <c r="F93" s="53">
        <v>0.328</v>
      </c>
      <c r="G93" s="41"/>
      <c r="H93" s="50"/>
      <c r="I93" s="54" t="s">
        <v>114</v>
      </c>
      <c r="J93" s="53">
        <v>0.328</v>
      </c>
      <c r="K93" s="9"/>
    </row>
    <row r="94" spans="1:11" ht="16.5" customHeight="1">
      <c r="A94" s="48"/>
      <c r="B94" s="58" t="s">
        <v>100</v>
      </c>
      <c r="C94" s="55"/>
      <c r="D94" s="53">
        <v>0.068</v>
      </c>
      <c r="E94" s="54" t="s">
        <v>121</v>
      </c>
      <c r="F94" s="53">
        <v>0.068</v>
      </c>
      <c r="G94" s="41"/>
      <c r="H94" s="50"/>
      <c r="I94" s="54" t="s">
        <v>121</v>
      </c>
      <c r="J94" s="53">
        <v>0.068</v>
      </c>
      <c r="K94" s="9"/>
    </row>
    <row r="95" spans="1:11" ht="25.5" customHeight="1">
      <c r="A95" s="48"/>
      <c r="B95" s="58" t="s">
        <v>100</v>
      </c>
      <c r="C95" s="55"/>
      <c r="D95" s="53">
        <v>0.5</v>
      </c>
      <c r="E95" s="54" t="s">
        <v>122</v>
      </c>
      <c r="F95" s="53">
        <v>0.5</v>
      </c>
      <c r="G95" s="41"/>
      <c r="H95" s="50"/>
      <c r="I95" s="54" t="s">
        <v>122</v>
      </c>
      <c r="J95" s="53">
        <v>0.5</v>
      </c>
      <c r="K95" s="9"/>
    </row>
    <row r="96" spans="1:11" ht="16.5" customHeight="1">
      <c r="A96" s="48"/>
      <c r="B96" s="58" t="s">
        <v>101</v>
      </c>
      <c r="C96" s="55"/>
      <c r="D96" s="53">
        <v>0.66</v>
      </c>
      <c r="E96" s="54" t="s">
        <v>123</v>
      </c>
      <c r="F96" s="53">
        <v>0.66</v>
      </c>
      <c r="G96" s="41"/>
      <c r="H96" s="50"/>
      <c r="I96" s="54" t="s">
        <v>123</v>
      </c>
      <c r="J96" s="53">
        <v>0.66</v>
      </c>
      <c r="K96" s="9"/>
    </row>
    <row r="97" spans="1:11" ht="16.5" customHeight="1">
      <c r="A97" s="48"/>
      <c r="B97" s="58" t="s">
        <v>101</v>
      </c>
      <c r="C97" s="55"/>
      <c r="D97" s="53">
        <v>0.108</v>
      </c>
      <c r="E97" s="54" t="s">
        <v>124</v>
      </c>
      <c r="F97" s="53">
        <v>0.108</v>
      </c>
      <c r="G97" s="41"/>
      <c r="H97" s="50"/>
      <c r="I97" s="54" t="s">
        <v>124</v>
      </c>
      <c r="J97" s="53">
        <v>0.108</v>
      </c>
      <c r="K97" s="9"/>
    </row>
    <row r="98" spans="1:11" ht="16.5" customHeight="1">
      <c r="A98" s="48"/>
      <c r="B98" s="58" t="s">
        <v>101</v>
      </c>
      <c r="C98" s="55"/>
      <c r="D98" s="53">
        <v>0.6</v>
      </c>
      <c r="E98" s="54" t="s">
        <v>125</v>
      </c>
      <c r="F98" s="53">
        <v>0.6</v>
      </c>
      <c r="G98" s="41"/>
      <c r="H98" s="50"/>
      <c r="I98" s="54" t="s">
        <v>125</v>
      </c>
      <c r="J98" s="53">
        <v>0.6</v>
      </c>
      <c r="K98" s="9"/>
    </row>
    <row r="99" spans="1:11" ht="25.5" customHeight="1">
      <c r="A99" s="48"/>
      <c r="B99" s="58" t="s">
        <v>101</v>
      </c>
      <c r="C99" s="55"/>
      <c r="D99" s="53">
        <v>0.086</v>
      </c>
      <c r="E99" s="54" t="s">
        <v>126</v>
      </c>
      <c r="F99" s="53">
        <v>0.086</v>
      </c>
      <c r="G99" s="41"/>
      <c r="H99" s="50"/>
      <c r="I99" s="54" t="s">
        <v>126</v>
      </c>
      <c r="J99" s="53">
        <v>0.086</v>
      </c>
      <c r="K99" s="9"/>
    </row>
    <row r="100" spans="1:11" ht="24.75" customHeight="1">
      <c r="A100" s="48"/>
      <c r="B100" s="58" t="s">
        <v>101</v>
      </c>
      <c r="C100" s="55"/>
      <c r="D100" s="53">
        <v>0.096</v>
      </c>
      <c r="E100" s="54" t="s">
        <v>127</v>
      </c>
      <c r="F100" s="53">
        <v>0.096</v>
      </c>
      <c r="G100" s="41"/>
      <c r="H100" s="50"/>
      <c r="I100" s="54" t="s">
        <v>127</v>
      </c>
      <c r="J100" s="53">
        <v>0.096</v>
      </c>
      <c r="K100" s="9"/>
    </row>
    <row r="101" spans="1:11" ht="30.75" customHeight="1">
      <c r="A101" s="48"/>
      <c r="B101" s="58" t="s">
        <v>101</v>
      </c>
      <c r="C101" s="55"/>
      <c r="D101" s="53">
        <v>0.063</v>
      </c>
      <c r="E101" s="54" t="s">
        <v>128</v>
      </c>
      <c r="F101" s="53">
        <v>0.063</v>
      </c>
      <c r="G101" s="41"/>
      <c r="H101" s="50"/>
      <c r="I101" s="54" t="s">
        <v>128</v>
      </c>
      <c r="J101" s="53">
        <v>0.063</v>
      </c>
      <c r="K101" s="9"/>
    </row>
    <row r="102" spans="1:11" ht="27" customHeight="1">
      <c r="A102" s="48"/>
      <c r="B102" s="58" t="s">
        <v>102</v>
      </c>
      <c r="C102" s="55"/>
      <c r="D102" s="53">
        <v>0.04</v>
      </c>
      <c r="E102" s="54" t="s">
        <v>129</v>
      </c>
      <c r="F102" s="53">
        <v>0.04</v>
      </c>
      <c r="G102" s="41"/>
      <c r="H102" s="50"/>
      <c r="I102" s="54" t="s">
        <v>129</v>
      </c>
      <c r="J102" s="53">
        <v>0.04</v>
      </c>
      <c r="K102" s="9"/>
    </row>
    <row r="103" spans="1:11" ht="24.75" customHeight="1">
      <c r="A103" s="48"/>
      <c r="B103" s="58" t="s">
        <v>102</v>
      </c>
      <c r="C103" s="55"/>
      <c r="D103" s="53">
        <v>0.032</v>
      </c>
      <c r="E103" s="54" t="s">
        <v>130</v>
      </c>
      <c r="F103" s="53">
        <v>0.032</v>
      </c>
      <c r="G103" s="41"/>
      <c r="H103" s="50"/>
      <c r="I103" s="54" t="s">
        <v>130</v>
      </c>
      <c r="J103" s="53">
        <v>0.032</v>
      </c>
      <c r="K103" s="9"/>
    </row>
    <row r="104" spans="1:11" ht="16.5" customHeight="1">
      <c r="A104" s="48"/>
      <c r="B104" s="58" t="s">
        <v>102</v>
      </c>
      <c r="C104" s="55"/>
      <c r="D104" s="53">
        <v>0.02</v>
      </c>
      <c r="E104" s="54" t="s">
        <v>131</v>
      </c>
      <c r="F104" s="53">
        <v>0.02</v>
      </c>
      <c r="G104" s="41"/>
      <c r="H104" s="50"/>
      <c r="I104" s="54" t="s">
        <v>131</v>
      </c>
      <c r="J104" s="53">
        <v>0.02</v>
      </c>
      <c r="K104" s="9"/>
    </row>
    <row r="105" spans="1:11" ht="16.5" customHeight="1">
      <c r="A105" s="48"/>
      <c r="B105" s="58" t="s">
        <v>102</v>
      </c>
      <c r="C105" s="55"/>
      <c r="D105" s="53">
        <v>0.008</v>
      </c>
      <c r="E105" s="54" t="s">
        <v>132</v>
      </c>
      <c r="F105" s="53">
        <v>0.008</v>
      </c>
      <c r="G105" s="41"/>
      <c r="H105" s="50"/>
      <c r="I105" s="54" t="s">
        <v>132</v>
      </c>
      <c r="J105" s="53">
        <v>0.008</v>
      </c>
      <c r="K105" s="9"/>
    </row>
    <row r="106" spans="1:11" ht="16.5" customHeight="1">
      <c r="A106" s="48"/>
      <c r="B106" s="58" t="s">
        <v>102</v>
      </c>
      <c r="C106" s="55"/>
      <c r="D106" s="53">
        <v>0.025</v>
      </c>
      <c r="E106" s="54" t="s">
        <v>133</v>
      </c>
      <c r="F106" s="53">
        <v>0.025</v>
      </c>
      <c r="G106" s="41"/>
      <c r="H106" s="50"/>
      <c r="I106" s="54" t="s">
        <v>133</v>
      </c>
      <c r="J106" s="53">
        <v>0.025</v>
      </c>
      <c r="K106" s="9"/>
    </row>
    <row r="107" spans="1:11" ht="16.5" customHeight="1">
      <c r="A107" s="48"/>
      <c r="B107" s="58" t="s">
        <v>102</v>
      </c>
      <c r="C107" s="55"/>
      <c r="D107" s="53">
        <v>1.445</v>
      </c>
      <c r="E107" s="54" t="s">
        <v>134</v>
      </c>
      <c r="F107" s="53">
        <v>1.445</v>
      </c>
      <c r="G107" s="41"/>
      <c r="H107" s="50"/>
      <c r="I107" s="54" t="s">
        <v>134</v>
      </c>
      <c r="J107" s="53">
        <v>1.445</v>
      </c>
      <c r="K107" s="9"/>
    </row>
    <row r="108" spans="1:11" ht="39" customHeight="1">
      <c r="A108" s="48"/>
      <c r="B108" s="58" t="s">
        <v>102</v>
      </c>
      <c r="C108" s="55"/>
      <c r="D108" s="53">
        <v>0.049</v>
      </c>
      <c r="E108" s="54" t="s">
        <v>128</v>
      </c>
      <c r="F108" s="53">
        <v>0.049</v>
      </c>
      <c r="G108" s="41"/>
      <c r="H108" s="50"/>
      <c r="I108" s="54" t="s">
        <v>128</v>
      </c>
      <c r="J108" s="53">
        <v>0.049</v>
      </c>
      <c r="K108" s="9"/>
    </row>
    <row r="109" spans="1:11" ht="28.5" customHeight="1">
      <c r="A109" s="48"/>
      <c r="B109" s="58" t="s">
        <v>103</v>
      </c>
      <c r="C109" s="55"/>
      <c r="D109" s="53">
        <v>4.47</v>
      </c>
      <c r="E109" s="54" t="s">
        <v>135</v>
      </c>
      <c r="F109" s="53">
        <v>4.47</v>
      </c>
      <c r="G109" s="41"/>
      <c r="H109" s="50"/>
      <c r="I109" s="54" t="s">
        <v>135</v>
      </c>
      <c r="J109" s="53">
        <v>4.47</v>
      </c>
      <c r="K109" s="9"/>
    </row>
    <row r="110" spans="1:11" ht="16.5" customHeight="1">
      <c r="A110" s="48"/>
      <c r="B110" s="58" t="s">
        <v>103</v>
      </c>
      <c r="C110" s="55"/>
      <c r="D110" s="53">
        <v>0.231</v>
      </c>
      <c r="E110" s="54" t="s">
        <v>136</v>
      </c>
      <c r="F110" s="53">
        <v>0.231</v>
      </c>
      <c r="G110" s="41"/>
      <c r="H110" s="50"/>
      <c r="I110" s="54" t="s">
        <v>136</v>
      </c>
      <c r="J110" s="53">
        <v>0.231</v>
      </c>
      <c r="K110" s="9"/>
    </row>
    <row r="111" spans="1:11" ht="16.5" customHeight="1">
      <c r="A111" s="48"/>
      <c r="B111" s="58" t="s">
        <v>103</v>
      </c>
      <c r="C111" s="55"/>
      <c r="D111" s="53">
        <v>0.056</v>
      </c>
      <c r="E111" s="54" t="s">
        <v>136</v>
      </c>
      <c r="F111" s="53">
        <v>0.056</v>
      </c>
      <c r="G111" s="41"/>
      <c r="H111" s="50"/>
      <c r="I111" s="54" t="s">
        <v>136</v>
      </c>
      <c r="J111" s="53">
        <v>0.056</v>
      </c>
      <c r="K111" s="9"/>
    </row>
    <row r="112" spans="1:11" ht="16.5" customHeight="1">
      <c r="A112" s="48"/>
      <c r="B112" s="58" t="s">
        <v>103</v>
      </c>
      <c r="C112" s="55"/>
      <c r="D112" s="53">
        <v>0.099</v>
      </c>
      <c r="E112" s="54" t="s">
        <v>137</v>
      </c>
      <c r="F112" s="53">
        <v>0.099</v>
      </c>
      <c r="G112" s="41"/>
      <c r="H112" s="50"/>
      <c r="I112" s="54" t="s">
        <v>137</v>
      </c>
      <c r="J112" s="53">
        <v>0.099</v>
      </c>
      <c r="K112" s="9"/>
    </row>
    <row r="113" spans="1:11" ht="16.5" customHeight="1">
      <c r="A113" s="48"/>
      <c r="B113" s="58" t="s">
        <v>103</v>
      </c>
      <c r="C113" s="55"/>
      <c r="D113" s="53">
        <v>0.121</v>
      </c>
      <c r="E113" s="54" t="s">
        <v>138</v>
      </c>
      <c r="F113" s="53">
        <v>0.121</v>
      </c>
      <c r="G113" s="41"/>
      <c r="H113" s="50"/>
      <c r="I113" s="54" t="s">
        <v>138</v>
      </c>
      <c r="J113" s="53">
        <v>0.121</v>
      </c>
      <c r="K113" s="9"/>
    </row>
    <row r="114" spans="1:11" ht="23.25" customHeight="1">
      <c r="A114" s="48"/>
      <c r="B114" s="58" t="s">
        <v>104</v>
      </c>
      <c r="C114" s="55"/>
      <c r="D114" s="53">
        <v>0.73</v>
      </c>
      <c r="E114" s="54" t="s">
        <v>139</v>
      </c>
      <c r="F114" s="53">
        <v>0.73</v>
      </c>
      <c r="G114" s="41"/>
      <c r="H114" s="50"/>
      <c r="I114" s="54" t="s">
        <v>139</v>
      </c>
      <c r="J114" s="53">
        <v>0.73</v>
      </c>
      <c r="K114" s="9"/>
    </row>
    <row r="115" spans="1:11" ht="16.5" customHeight="1">
      <c r="A115" s="48"/>
      <c r="B115" s="58" t="s">
        <v>105</v>
      </c>
      <c r="C115" s="55"/>
      <c r="D115" s="53">
        <v>0.5</v>
      </c>
      <c r="E115" s="54" t="s">
        <v>140</v>
      </c>
      <c r="F115" s="53">
        <v>0.5</v>
      </c>
      <c r="G115" s="41"/>
      <c r="H115" s="50"/>
      <c r="I115" s="54" t="s">
        <v>140</v>
      </c>
      <c r="J115" s="53">
        <v>0.5</v>
      </c>
      <c r="K115" s="9"/>
    </row>
    <row r="116" spans="1:11" ht="16.5" customHeight="1">
      <c r="A116" s="48"/>
      <c r="B116" s="58" t="s">
        <v>105</v>
      </c>
      <c r="C116" s="55"/>
      <c r="D116" s="53">
        <v>0.3</v>
      </c>
      <c r="E116" s="54" t="s">
        <v>141</v>
      </c>
      <c r="F116" s="53">
        <v>0.3</v>
      </c>
      <c r="G116" s="41"/>
      <c r="H116" s="50"/>
      <c r="I116" s="54" t="s">
        <v>141</v>
      </c>
      <c r="J116" s="53">
        <v>0.3</v>
      </c>
      <c r="K116" s="9"/>
    </row>
    <row r="117" spans="1:11" ht="16.5" customHeight="1">
      <c r="A117" s="48"/>
      <c r="B117" s="58" t="s">
        <v>105</v>
      </c>
      <c r="C117" s="55"/>
      <c r="D117" s="53">
        <v>0.4</v>
      </c>
      <c r="E117" s="54" t="s">
        <v>142</v>
      </c>
      <c r="F117" s="53">
        <v>0.4</v>
      </c>
      <c r="G117" s="41"/>
      <c r="H117" s="50"/>
      <c r="I117" s="54" t="s">
        <v>142</v>
      </c>
      <c r="J117" s="53">
        <v>0.4</v>
      </c>
      <c r="K117" s="9"/>
    </row>
    <row r="118" spans="1:11" ht="16.5" customHeight="1">
      <c r="A118" s="48"/>
      <c r="B118" s="57" t="s">
        <v>143</v>
      </c>
      <c r="C118" s="55"/>
      <c r="D118" s="53">
        <v>0.112</v>
      </c>
      <c r="E118" s="54" t="s">
        <v>61</v>
      </c>
      <c r="F118" s="53">
        <v>0.112</v>
      </c>
      <c r="G118" s="41"/>
      <c r="H118" s="50"/>
      <c r="I118" s="54" t="s">
        <v>61</v>
      </c>
      <c r="J118" s="53">
        <v>0.112</v>
      </c>
      <c r="K118" s="9"/>
    </row>
    <row r="119" spans="1:11" ht="16.5" customHeight="1">
      <c r="A119" s="48"/>
      <c r="B119" s="57" t="s">
        <v>144</v>
      </c>
      <c r="C119" s="55"/>
      <c r="D119" s="53">
        <v>0.882</v>
      </c>
      <c r="E119" s="54" t="s">
        <v>61</v>
      </c>
      <c r="F119" s="53">
        <v>0.882</v>
      </c>
      <c r="G119" s="41"/>
      <c r="H119" s="50"/>
      <c r="I119" s="54" t="s">
        <v>61</v>
      </c>
      <c r="J119" s="53">
        <v>0.882</v>
      </c>
      <c r="K119" s="9"/>
    </row>
    <row r="120" spans="1:11" ht="16.5" customHeight="1">
      <c r="A120" s="48"/>
      <c r="B120" s="57" t="s">
        <v>144</v>
      </c>
      <c r="C120" s="55"/>
      <c r="D120" s="53">
        <v>0.525</v>
      </c>
      <c r="E120" s="54" t="s">
        <v>61</v>
      </c>
      <c r="F120" s="53">
        <v>0.525</v>
      </c>
      <c r="G120" s="41"/>
      <c r="H120" s="50"/>
      <c r="I120" s="54" t="s">
        <v>61</v>
      </c>
      <c r="J120" s="53">
        <v>0.525</v>
      </c>
      <c r="K120" s="9"/>
    </row>
    <row r="121" spans="1:11" ht="16.5" customHeight="1">
      <c r="A121" s="48"/>
      <c r="B121" s="57" t="s">
        <v>145</v>
      </c>
      <c r="C121" s="55"/>
      <c r="D121" s="53">
        <v>0.714</v>
      </c>
      <c r="E121" s="54" t="s">
        <v>61</v>
      </c>
      <c r="F121" s="53">
        <v>0.714</v>
      </c>
      <c r="G121" s="41"/>
      <c r="H121" s="50"/>
      <c r="I121" s="54" t="s">
        <v>61</v>
      </c>
      <c r="J121" s="53">
        <v>0.714</v>
      </c>
      <c r="K121" s="9"/>
    </row>
    <row r="122" spans="1:11" ht="16.5" customHeight="1">
      <c r="A122" s="48"/>
      <c r="B122" s="57" t="s">
        <v>146</v>
      </c>
      <c r="C122" s="55"/>
      <c r="D122" s="53">
        <v>0.434</v>
      </c>
      <c r="E122" s="54" t="s">
        <v>61</v>
      </c>
      <c r="F122" s="53">
        <v>0.434</v>
      </c>
      <c r="G122" s="41"/>
      <c r="H122" s="50"/>
      <c r="I122" s="54" t="s">
        <v>61</v>
      </c>
      <c r="J122" s="53">
        <v>0.434</v>
      </c>
      <c r="K122" s="9"/>
    </row>
    <row r="123" spans="1:11" ht="16.5" customHeight="1">
      <c r="A123" s="48"/>
      <c r="B123" s="57" t="s">
        <v>147</v>
      </c>
      <c r="C123" s="55"/>
      <c r="D123" s="53">
        <v>0.693</v>
      </c>
      <c r="E123" s="54" t="s">
        <v>61</v>
      </c>
      <c r="F123" s="53">
        <v>0.693</v>
      </c>
      <c r="G123" s="41"/>
      <c r="H123" s="50"/>
      <c r="I123" s="54" t="s">
        <v>61</v>
      </c>
      <c r="J123" s="53">
        <v>0.693</v>
      </c>
      <c r="K123" s="9"/>
    </row>
    <row r="124" spans="1:11" ht="16.5" customHeight="1">
      <c r="A124" s="48"/>
      <c r="B124" s="57" t="s">
        <v>98</v>
      </c>
      <c r="C124" s="55"/>
      <c r="D124" s="53">
        <v>0.322</v>
      </c>
      <c r="E124" s="54" t="s">
        <v>61</v>
      </c>
      <c r="F124" s="53">
        <v>0.322</v>
      </c>
      <c r="G124" s="41"/>
      <c r="H124" s="50"/>
      <c r="I124" s="54" t="s">
        <v>61</v>
      </c>
      <c r="J124" s="53">
        <v>0.322</v>
      </c>
      <c r="K124" s="9"/>
    </row>
    <row r="125" spans="1:11" ht="16.5" customHeight="1">
      <c r="A125" s="48"/>
      <c r="B125" s="57" t="s">
        <v>146</v>
      </c>
      <c r="C125" s="55"/>
      <c r="D125" s="53">
        <v>0.322</v>
      </c>
      <c r="E125" s="54" t="s">
        <v>61</v>
      </c>
      <c r="F125" s="53">
        <v>0.322</v>
      </c>
      <c r="G125" s="41"/>
      <c r="H125" s="50"/>
      <c r="I125" s="54" t="s">
        <v>61</v>
      </c>
      <c r="J125" s="53">
        <v>0.322</v>
      </c>
      <c r="K125" s="9"/>
    </row>
    <row r="126" spans="1:11" ht="16.5" customHeight="1">
      <c r="A126" s="48"/>
      <c r="B126" s="57" t="s">
        <v>146</v>
      </c>
      <c r="C126" s="55"/>
      <c r="D126" s="53">
        <v>0.602</v>
      </c>
      <c r="E126" s="54" t="s">
        <v>61</v>
      </c>
      <c r="F126" s="53">
        <v>0.602</v>
      </c>
      <c r="G126" s="41"/>
      <c r="H126" s="50"/>
      <c r="I126" s="54" t="s">
        <v>61</v>
      </c>
      <c r="J126" s="53">
        <v>0.602</v>
      </c>
      <c r="K126" s="9"/>
    </row>
    <row r="127" spans="1:11" ht="16.5" customHeight="1">
      <c r="A127" s="48"/>
      <c r="B127" s="54" t="s">
        <v>80</v>
      </c>
      <c r="C127" s="55"/>
      <c r="D127" s="53">
        <v>1.8</v>
      </c>
      <c r="E127" s="54" t="s">
        <v>148</v>
      </c>
      <c r="F127" s="53">
        <v>1.8</v>
      </c>
      <c r="G127" s="41"/>
      <c r="H127" s="50"/>
      <c r="I127" s="54" t="s">
        <v>148</v>
      </c>
      <c r="J127" s="53">
        <v>1.8</v>
      </c>
      <c r="K127" s="9"/>
    </row>
    <row r="128" spans="1:11" ht="16.5" customHeight="1">
      <c r="A128" s="48"/>
      <c r="B128" s="54" t="s">
        <v>80</v>
      </c>
      <c r="C128" s="55"/>
      <c r="D128" s="53">
        <v>1.159</v>
      </c>
      <c r="E128" s="54" t="s">
        <v>149</v>
      </c>
      <c r="F128" s="53">
        <v>1.159</v>
      </c>
      <c r="G128" s="41"/>
      <c r="H128" s="50"/>
      <c r="I128" s="54" t="s">
        <v>149</v>
      </c>
      <c r="J128" s="53">
        <v>1.159</v>
      </c>
      <c r="K128" s="9"/>
    </row>
    <row r="129" spans="1:11" ht="16.5" customHeight="1">
      <c r="A129" s="48"/>
      <c r="B129" s="54" t="s">
        <v>80</v>
      </c>
      <c r="C129" s="55"/>
      <c r="D129" s="53">
        <v>0.57</v>
      </c>
      <c r="E129" s="54" t="s">
        <v>150</v>
      </c>
      <c r="F129" s="53">
        <v>0.57</v>
      </c>
      <c r="G129" s="41"/>
      <c r="H129" s="50"/>
      <c r="I129" s="54" t="s">
        <v>150</v>
      </c>
      <c r="J129" s="53">
        <v>0.57</v>
      </c>
      <c r="K129" s="9"/>
    </row>
    <row r="130" spans="1:11" ht="16.5" customHeight="1">
      <c r="A130" s="48"/>
      <c r="B130" s="57" t="s">
        <v>145</v>
      </c>
      <c r="C130" s="55"/>
      <c r="D130" s="53">
        <v>0.217</v>
      </c>
      <c r="E130" s="54" t="s">
        <v>61</v>
      </c>
      <c r="F130" s="53">
        <v>0.217</v>
      </c>
      <c r="G130" s="41"/>
      <c r="H130" s="50"/>
      <c r="I130" s="54" t="s">
        <v>61</v>
      </c>
      <c r="J130" s="53">
        <v>0.217</v>
      </c>
      <c r="K130" s="9"/>
    </row>
    <row r="131" spans="1:11" ht="16.5" customHeight="1">
      <c r="A131" s="48"/>
      <c r="B131" s="57" t="s">
        <v>156</v>
      </c>
      <c r="C131" s="55"/>
      <c r="D131" s="53">
        <v>0.189</v>
      </c>
      <c r="E131" s="54" t="s">
        <v>61</v>
      </c>
      <c r="F131" s="53">
        <v>0.189</v>
      </c>
      <c r="G131" s="41"/>
      <c r="H131" s="50"/>
      <c r="I131" s="54" t="s">
        <v>61</v>
      </c>
      <c r="J131" s="53">
        <v>0.189</v>
      </c>
      <c r="K131" s="9"/>
    </row>
    <row r="132" spans="1:11" ht="16.5" customHeight="1">
      <c r="A132" s="48"/>
      <c r="B132" s="57" t="s">
        <v>157</v>
      </c>
      <c r="C132" s="55"/>
      <c r="D132" s="53">
        <v>0.315</v>
      </c>
      <c r="E132" s="54" t="s">
        <v>151</v>
      </c>
      <c r="F132" s="53">
        <v>0.315</v>
      </c>
      <c r="G132" s="41"/>
      <c r="H132" s="50"/>
      <c r="I132" s="54" t="s">
        <v>151</v>
      </c>
      <c r="J132" s="53">
        <v>0.315</v>
      </c>
      <c r="K132" s="9"/>
    </row>
    <row r="133" spans="1:11" ht="16.5" customHeight="1">
      <c r="A133" s="48"/>
      <c r="B133" s="57" t="s">
        <v>98</v>
      </c>
      <c r="C133" s="55"/>
      <c r="D133" s="53">
        <v>2.104</v>
      </c>
      <c r="E133" s="54" t="s">
        <v>152</v>
      </c>
      <c r="F133" s="53">
        <v>2.104</v>
      </c>
      <c r="G133" s="41"/>
      <c r="H133" s="50"/>
      <c r="I133" s="54" t="s">
        <v>152</v>
      </c>
      <c r="J133" s="53">
        <v>2.104</v>
      </c>
      <c r="K133" s="9"/>
    </row>
    <row r="134" spans="1:11" ht="16.5" customHeight="1">
      <c r="A134" s="48"/>
      <c r="B134" s="57" t="s">
        <v>158</v>
      </c>
      <c r="C134" s="55"/>
      <c r="D134" s="53">
        <v>0.525</v>
      </c>
      <c r="E134" s="54" t="s">
        <v>61</v>
      </c>
      <c r="F134" s="53">
        <v>0.525</v>
      </c>
      <c r="G134" s="41"/>
      <c r="H134" s="50"/>
      <c r="I134" s="54" t="s">
        <v>61</v>
      </c>
      <c r="J134" s="53">
        <v>0.525</v>
      </c>
      <c r="K134" s="9"/>
    </row>
    <row r="135" spans="1:11" ht="16.5" customHeight="1">
      <c r="A135" s="48"/>
      <c r="B135" s="57" t="s">
        <v>159</v>
      </c>
      <c r="C135" s="55"/>
      <c r="D135" s="53">
        <v>3.126</v>
      </c>
      <c r="E135" s="54" t="s">
        <v>153</v>
      </c>
      <c r="F135" s="53">
        <v>3.126</v>
      </c>
      <c r="G135" s="41"/>
      <c r="H135" s="50"/>
      <c r="I135" s="54" t="s">
        <v>153</v>
      </c>
      <c r="J135" s="53">
        <v>3.126</v>
      </c>
      <c r="K135" s="9"/>
    </row>
    <row r="136" spans="1:11" ht="16.5" customHeight="1">
      <c r="A136" s="48"/>
      <c r="B136" s="57" t="s">
        <v>159</v>
      </c>
      <c r="C136" s="55"/>
      <c r="D136" s="53">
        <v>0.57</v>
      </c>
      <c r="E136" s="54" t="s">
        <v>154</v>
      </c>
      <c r="F136" s="53">
        <v>0.57</v>
      </c>
      <c r="G136" s="41"/>
      <c r="H136" s="50"/>
      <c r="I136" s="54" t="s">
        <v>154</v>
      </c>
      <c r="J136" s="53">
        <v>0.57</v>
      </c>
      <c r="K136" s="9"/>
    </row>
    <row r="137" spans="1:11" ht="16.5" customHeight="1">
      <c r="A137" s="48"/>
      <c r="B137" s="57" t="s">
        <v>160</v>
      </c>
      <c r="C137" s="55"/>
      <c r="D137" s="53">
        <v>0.14</v>
      </c>
      <c r="E137" s="54" t="s">
        <v>61</v>
      </c>
      <c r="F137" s="53">
        <v>0.14</v>
      </c>
      <c r="G137" s="41"/>
      <c r="H137" s="50"/>
      <c r="I137" s="54" t="s">
        <v>61</v>
      </c>
      <c r="J137" s="53">
        <v>0.14</v>
      </c>
      <c r="K137" s="9"/>
    </row>
    <row r="138" spans="1:11" ht="16.5" customHeight="1">
      <c r="A138" s="48"/>
      <c r="B138" s="57" t="s">
        <v>161</v>
      </c>
      <c r="C138" s="55"/>
      <c r="D138" s="53">
        <v>0.133</v>
      </c>
      <c r="E138" s="54" t="s">
        <v>61</v>
      </c>
      <c r="F138" s="53">
        <v>0.133</v>
      </c>
      <c r="G138" s="41"/>
      <c r="H138" s="50"/>
      <c r="I138" s="54" t="s">
        <v>61</v>
      </c>
      <c r="J138" s="53">
        <v>0.133</v>
      </c>
      <c r="K138" s="9"/>
    </row>
    <row r="139" spans="1:11" ht="16.5" customHeight="1">
      <c r="A139" s="48"/>
      <c r="B139" s="57" t="s">
        <v>161</v>
      </c>
      <c r="C139" s="55"/>
      <c r="D139" s="53">
        <v>0.126</v>
      </c>
      <c r="E139" s="54" t="s">
        <v>151</v>
      </c>
      <c r="F139" s="53">
        <v>0.126</v>
      </c>
      <c r="G139" s="41"/>
      <c r="H139" s="50"/>
      <c r="I139" s="54" t="s">
        <v>151</v>
      </c>
      <c r="J139" s="53">
        <v>0.126</v>
      </c>
      <c r="K139" s="9"/>
    </row>
    <row r="140" spans="1:11" ht="16.5" customHeight="1">
      <c r="A140" s="48"/>
      <c r="B140" s="57" t="s">
        <v>161</v>
      </c>
      <c r="C140" s="55"/>
      <c r="D140" s="53">
        <v>1.161</v>
      </c>
      <c r="E140" s="54" t="s">
        <v>155</v>
      </c>
      <c r="F140" s="53">
        <v>1.161</v>
      </c>
      <c r="G140" s="41"/>
      <c r="H140" s="50"/>
      <c r="I140" s="54" t="s">
        <v>155</v>
      </c>
      <c r="J140" s="53">
        <v>1.161</v>
      </c>
      <c r="K140" s="9"/>
    </row>
    <row r="141" spans="1:11" ht="16.5" customHeight="1">
      <c r="A141" s="48"/>
      <c r="B141" s="57" t="s">
        <v>162</v>
      </c>
      <c r="C141" s="55"/>
      <c r="D141" s="53">
        <v>0.927</v>
      </c>
      <c r="E141" s="54" t="s">
        <v>155</v>
      </c>
      <c r="F141" s="53">
        <v>0.927</v>
      </c>
      <c r="G141" s="41"/>
      <c r="H141" s="50"/>
      <c r="I141" s="54" t="s">
        <v>155</v>
      </c>
      <c r="J141" s="53">
        <v>0.927</v>
      </c>
      <c r="K141" s="9"/>
    </row>
    <row r="142" spans="1:11" ht="16.5" customHeight="1">
      <c r="A142" s="48"/>
      <c r="B142" s="57" t="s">
        <v>98</v>
      </c>
      <c r="C142" s="55"/>
      <c r="D142" s="53">
        <v>1.845</v>
      </c>
      <c r="E142" s="54" t="s">
        <v>155</v>
      </c>
      <c r="F142" s="53">
        <v>1.845</v>
      </c>
      <c r="G142" s="41"/>
      <c r="H142" s="50"/>
      <c r="I142" s="54" t="s">
        <v>155</v>
      </c>
      <c r="J142" s="53">
        <v>1.845</v>
      </c>
      <c r="K142" s="9"/>
    </row>
    <row r="143" spans="1:11" ht="16.5" customHeight="1">
      <c r="A143" s="48"/>
      <c r="B143" s="57" t="s">
        <v>98</v>
      </c>
      <c r="C143" s="55"/>
      <c r="D143" s="53">
        <v>0.168</v>
      </c>
      <c r="E143" s="54" t="s">
        <v>61</v>
      </c>
      <c r="F143" s="53">
        <v>0.168</v>
      </c>
      <c r="G143" s="41"/>
      <c r="H143" s="50"/>
      <c r="I143" s="54" t="s">
        <v>61</v>
      </c>
      <c r="J143" s="53">
        <v>0.168</v>
      </c>
      <c r="K143" s="9"/>
    </row>
    <row r="144" spans="1:11" ht="15">
      <c r="A144" s="103" t="s">
        <v>279</v>
      </c>
      <c r="B144" s="31" t="s">
        <v>17</v>
      </c>
      <c r="C144" s="61">
        <v>79.6</v>
      </c>
      <c r="D144" s="10"/>
      <c r="E144" s="11"/>
      <c r="F144" s="73">
        <v>79.6</v>
      </c>
      <c r="G144" s="9"/>
      <c r="H144" s="9"/>
      <c r="I144" s="11"/>
      <c r="J144" s="12"/>
      <c r="K144" s="9"/>
    </row>
    <row r="145" spans="1:11" ht="33.75">
      <c r="A145" s="102"/>
      <c r="B145" s="58" t="s">
        <v>166</v>
      </c>
      <c r="C145" s="9"/>
      <c r="D145" s="67">
        <v>0.93</v>
      </c>
      <c r="E145" s="66" t="s">
        <v>169</v>
      </c>
      <c r="F145" s="67">
        <v>0.93</v>
      </c>
      <c r="G145" s="69" t="s">
        <v>34</v>
      </c>
      <c r="H145" s="51">
        <v>0.3</v>
      </c>
      <c r="I145" s="66" t="s">
        <v>169</v>
      </c>
      <c r="J145" s="67">
        <v>0.93</v>
      </c>
      <c r="K145" s="9"/>
    </row>
    <row r="146" spans="1:11" ht="12.75">
      <c r="A146" s="102"/>
      <c r="B146" s="58" t="s">
        <v>167</v>
      </c>
      <c r="C146" s="9"/>
      <c r="D146" s="67">
        <v>0.2</v>
      </c>
      <c r="E146" s="57" t="s">
        <v>170</v>
      </c>
      <c r="F146" s="67">
        <v>0.2</v>
      </c>
      <c r="G146" s="70" t="s">
        <v>178</v>
      </c>
      <c r="H146" s="74">
        <v>2.93</v>
      </c>
      <c r="I146" s="57" t="s">
        <v>170</v>
      </c>
      <c r="J146" s="67">
        <v>0.2</v>
      </c>
      <c r="K146" s="9"/>
    </row>
    <row r="147" spans="1:11" ht="22.5">
      <c r="A147" s="102"/>
      <c r="B147" s="58" t="s">
        <v>167</v>
      </c>
      <c r="C147" s="9"/>
      <c r="D147" s="67">
        <v>0.4</v>
      </c>
      <c r="E147" s="66" t="s">
        <v>171</v>
      </c>
      <c r="F147" s="67">
        <v>0.4</v>
      </c>
      <c r="G147" s="71" t="s">
        <v>179</v>
      </c>
      <c r="H147" s="74">
        <v>0.3</v>
      </c>
      <c r="I147" s="66" t="s">
        <v>171</v>
      </c>
      <c r="J147" s="67">
        <v>0.4</v>
      </c>
      <c r="K147" s="9"/>
    </row>
    <row r="148" spans="1:11" ht="12.75">
      <c r="A148" s="102"/>
      <c r="B148" s="58" t="s">
        <v>167</v>
      </c>
      <c r="C148" s="9"/>
      <c r="D148" s="67">
        <v>0.4</v>
      </c>
      <c r="E148" s="57" t="s">
        <v>172</v>
      </c>
      <c r="F148" s="67">
        <v>0.4</v>
      </c>
      <c r="G148" s="114" t="s">
        <v>77</v>
      </c>
      <c r="H148" s="117">
        <v>1</v>
      </c>
      <c r="I148" s="57" t="s">
        <v>172</v>
      </c>
      <c r="J148" s="67">
        <v>0.4</v>
      </c>
      <c r="K148" s="9"/>
    </row>
    <row r="149" spans="1:11" ht="22.5">
      <c r="A149" s="102"/>
      <c r="B149" s="58" t="s">
        <v>167</v>
      </c>
      <c r="C149" s="9"/>
      <c r="D149" s="67">
        <v>0.3</v>
      </c>
      <c r="E149" s="57" t="s">
        <v>173</v>
      </c>
      <c r="F149" s="67">
        <v>0.3</v>
      </c>
      <c r="G149" s="114" t="s">
        <v>179</v>
      </c>
      <c r="H149" s="117">
        <v>2.63</v>
      </c>
      <c r="I149" s="57" t="s">
        <v>173</v>
      </c>
      <c r="J149" s="67">
        <v>0.3</v>
      </c>
      <c r="K149" s="9"/>
    </row>
    <row r="150" spans="1:11" ht="45">
      <c r="A150" s="102"/>
      <c r="B150" s="58" t="s">
        <v>167</v>
      </c>
      <c r="C150" s="9"/>
      <c r="D150" s="68">
        <v>0.2</v>
      </c>
      <c r="E150" s="54" t="s">
        <v>174</v>
      </c>
      <c r="F150" s="68">
        <v>0.2</v>
      </c>
      <c r="G150" s="114" t="s">
        <v>273</v>
      </c>
      <c r="H150" s="116">
        <v>0.702</v>
      </c>
      <c r="I150" s="54" t="s">
        <v>174</v>
      </c>
      <c r="J150" s="68">
        <v>0.2</v>
      </c>
      <c r="K150" s="9"/>
    </row>
    <row r="151" spans="1:11" ht="12.75">
      <c r="A151" s="102"/>
      <c r="B151" s="58" t="s">
        <v>168</v>
      </c>
      <c r="C151" s="9"/>
      <c r="D151" s="68">
        <v>6.5</v>
      </c>
      <c r="E151" s="54" t="s">
        <v>175</v>
      </c>
      <c r="F151" s="68">
        <v>6.5</v>
      </c>
      <c r="G151" s="113" t="s">
        <v>274</v>
      </c>
      <c r="H151" s="115">
        <v>2.71</v>
      </c>
      <c r="I151" s="54" t="s">
        <v>175</v>
      </c>
      <c r="J151" s="68">
        <v>6.5</v>
      </c>
      <c r="K151" s="9"/>
    </row>
    <row r="152" spans="1:11" ht="12.75">
      <c r="A152" s="102"/>
      <c r="B152" s="57" t="s">
        <v>176</v>
      </c>
      <c r="C152" s="9"/>
      <c r="D152" s="68">
        <v>2</v>
      </c>
      <c r="E152" s="54" t="s">
        <v>155</v>
      </c>
      <c r="F152" s="68">
        <v>2</v>
      </c>
      <c r="G152" s="113" t="s">
        <v>77</v>
      </c>
      <c r="H152" s="116">
        <v>1.53</v>
      </c>
      <c r="I152" s="54" t="s">
        <v>155</v>
      </c>
      <c r="J152" s="68">
        <v>2</v>
      </c>
      <c r="K152" s="9"/>
    </row>
    <row r="153" spans="1:11" ht="12.75">
      <c r="A153" s="102"/>
      <c r="B153" s="57" t="s">
        <v>177</v>
      </c>
      <c r="C153" s="9"/>
      <c r="D153" s="68">
        <v>2.1</v>
      </c>
      <c r="E153" s="54" t="s">
        <v>155</v>
      </c>
      <c r="F153" s="68">
        <v>2.1</v>
      </c>
      <c r="G153" s="113" t="s">
        <v>77</v>
      </c>
      <c r="H153" s="115">
        <v>1.45</v>
      </c>
      <c r="I153" s="54" t="s">
        <v>155</v>
      </c>
      <c r="J153" s="68">
        <v>2.1</v>
      </c>
      <c r="K153" s="9"/>
    </row>
    <row r="154" spans="1:11" s="1" customFormat="1" ht="12.75">
      <c r="A154" s="88"/>
      <c r="B154" s="58" t="s">
        <v>216</v>
      </c>
      <c r="C154" s="9"/>
      <c r="D154" s="67">
        <f>60/1000</f>
        <v>0.06</v>
      </c>
      <c r="E154" s="54" t="s">
        <v>204</v>
      </c>
      <c r="F154" s="67">
        <f>60/1000</f>
        <v>0.06</v>
      </c>
      <c r="G154" s="114" t="s">
        <v>34</v>
      </c>
      <c r="H154" s="116">
        <v>0.2999</v>
      </c>
      <c r="I154" s="54" t="s">
        <v>204</v>
      </c>
      <c r="J154" s="67">
        <f>60/1000</f>
        <v>0.06</v>
      </c>
      <c r="K154" s="9"/>
    </row>
    <row r="155" spans="1:11" s="1" customFormat="1" ht="22.5">
      <c r="A155" s="88"/>
      <c r="B155" s="58" t="s">
        <v>216</v>
      </c>
      <c r="C155" s="9"/>
      <c r="D155" s="67">
        <f>150/1000</f>
        <v>0.15</v>
      </c>
      <c r="E155" s="54" t="s">
        <v>205</v>
      </c>
      <c r="F155" s="67">
        <f>150/1000</f>
        <v>0.15</v>
      </c>
      <c r="G155" s="114" t="s">
        <v>34</v>
      </c>
      <c r="H155" s="116">
        <v>0.2999</v>
      </c>
      <c r="I155" s="54" t="s">
        <v>205</v>
      </c>
      <c r="J155" s="67">
        <f>150/1000</f>
        <v>0.15</v>
      </c>
      <c r="K155" s="9"/>
    </row>
    <row r="156" spans="1:11" s="1" customFormat="1" ht="22.5">
      <c r="A156" s="88"/>
      <c r="B156" s="58" t="s">
        <v>217</v>
      </c>
      <c r="C156" s="9"/>
      <c r="D156" s="67">
        <f>500/1000</f>
        <v>0.5</v>
      </c>
      <c r="E156" s="54" t="s">
        <v>206</v>
      </c>
      <c r="F156" s="67">
        <f>500/1000</f>
        <v>0.5</v>
      </c>
      <c r="G156" s="114" t="s">
        <v>275</v>
      </c>
      <c r="H156" s="115">
        <v>0.12</v>
      </c>
      <c r="I156" s="54" t="s">
        <v>206</v>
      </c>
      <c r="J156" s="67">
        <f>500/1000</f>
        <v>0.5</v>
      </c>
      <c r="K156" s="9"/>
    </row>
    <row r="157" spans="1:11" s="1" customFormat="1" ht="22.5">
      <c r="A157" s="88"/>
      <c r="B157" s="58" t="s">
        <v>218</v>
      </c>
      <c r="C157" s="9"/>
      <c r="D157" s="67">
        <f>1000/1000</f>
        <v>1</v>
      </c>
      <c r="E157" s="54" t="s">
        <v>207</v>
      </c>
      <c r="F157" s="67">
        <f>1000/1000</f>
        <v>1</v>
      </c>
      <c r="G157" s="114" t="s">
        <v>276</v>
      </c>
      <c r="H157" s="116">
        <v>0.232</v>
      </c>
      <c r="I157" s="54" t="s">
        <v>207</v>
      </c>
      <c r="J157" s="67">
        <f>1000/1000</f>
        <v>1</v>
      </c>
      <c r="K157" s="9"/>
    </row>
    <row r="158" spans="1:11" s="1" customFormat="1" ht="56.25">
      <c r="A158" s="88"/>
      <c r="B158" s="58" t="s">
        <v>218</v>
      </c>
      <c r="C158" s="9"/>
      <c r="D158" s="67">
        <f>600/1000</f>
        <v>0.6</v>
      </c>
      <c r="E158" s="54" t="s">
        <v>208</v>
      </c>
      <c r="F158" s="67">
        <f>600/1000</f>
        <v>0.6</v>
      </c>
      <c r="G158" s="114" t="s">
        <v>277</v>
      </c>
      <c r="H158" s="116">
        <v>0.348</v>
      </c>
      <c r="I158" s="54" t="s">
        <v>208</v>
      </c>
      <c r="J158" s="67">
        <f>600/1000</f>
        <v>0.6</v>
      </c>
      <c r="K158" s="9"/>
    </row>
    <row r="159" spans="1:11" s="1" customFormat="1" ht="45">
      <c r="A159" s="88"/>
      <c r="B159" s="58" t="s">
        <v>218</v>
      </c>
      <c r="C159" s="9"/>
      <c r="D159" s="67">
        <f>300/1000</f>
        <v>0.3</v>
      </c>
      <c r="E159" s="54" t="s">
        <v>209</v>
      </c>
      <c r="F159" s="67">
        <f>300/1000</f>
        <v>0.3</v>
      </c>
      <c r="G159" s="114" t="s">
        <v>278</v>
      </c>
      <c r="H159" s="116">
        <v>0.96</v>
      </c>
      <c r="I159" s="54" t="s">
        <v>209</v>
      </c>
      <c r="J159" s="67">
        <f>300/1000</f>
        <v>0.3</v>
      </c>
      <c r="K159" s="9"/>
    </row>
    <row r="160" spans="1:11" s="1" customFormat="1" ht="22.5">
      <c r="A160" s="88"/>
      <c r="B160" s="58" t="s">
        <v>219</v>
      </c>
      <c r="C160" s="9"/>
      <c r="D160" s="67">
        <f>100/1000</f>
        <v>0.1</v>
      </c>
      <c r="E160" s="54" t="s">
        <v>210</v>
      </c>
      <c r="F160" s="67">
        <f>100/1000</f>
        <v>0.1</v>
      </c>
      <c r="G160" s="9"/>
      <c r="H160" s="9"/>
      <c r="I160" s="54" t="s">
        <v>210</v>
      </c>
      <c r="J160" s="67">
        <f>100/1000</f>
        <v>0.1</v>
      </c>
      <c r="K160" s="9"/>
    </row>
    <row r="161" spans="1:11" s="1" customFormat="1" ht="33.75">
      <c r="A161" s="88"/>
      <c r="B161" s="58" t="s">
        <v>219</v>
      </c>
      <c r="C161" s="9"/>
      <c r="D161" s="67">
        <f>150/1000</f>
        <v>0.15</v>
      </c>
      <c r="E161" s="54" t="s">
        <v>211</v>
      </c>
      <c r="F161" s="67">
        <f>150/1000</f>
        <v>0.15</v>
      </c>
      <c r="G161" s="9"/>
      <c r="H161" s="9"/>
      <c r="I161" s="54" t="s">
        <v>211</v>
      </c>
      <c r="J161" s="67">
        <f>150/1000</f>
        <v>0.15</v>
      </c>
      <c r="K161" s="9"/>
    </row>
    <row r="162" spans="1:11" s="1" customFormat="1" ht="22.5">
      <c r="A162" s="88"/>
      <c r="B162" s="58" t="s">
        <v>219</v>
      </c>
      <c r="C162" s="9"/>
      <c r="D162" s="67">
        <f>400/1000</f>
        <v>0.4</v>
      </c>
      <c r="E162" s="54" t="s">
        <v>212</v>
      </c>
      <c r="F162" s="67">
        <f>400/1000</f>
        <v>0.4</v>
      </c>
      <c r="G162" s="9"/>
      <c r="H162" s="9"/>
      <c r="I162" s="54" t="s">
        <v>212</v>
      </c>
      <c r="J162" s="67">
        <f>400/1000</f>
        <v>0.4</v>
      </c>
      <c r="K162" s="9"/>
    </row>
    <row r="163" spans="1:11" s="1" customFormat="1" ht="22.5">
      <c r="A163" s="88"/>
      <c r="B163" s="58" t="s">
        <v>219</v>
      </c>
      <c r="C163" s="9"/>
      <c r="D163" s="67">
        <f>300/1000</f>
        <v>0.3</v>
      </c>
      <c r="E163" s="54" t="s">
        <v>213</v>
      </c>
      <c r="F163" s="67">
        <f>300/1000</f>
        <v>0.3</v>
      </c>
      <c r="G163" s="9"/>
      <c r="H163" s="9"/>
      <c r="I163" s="54" t="s">
        <v>213</v>
      </c>
      <c r="J163" s="67">
        <f>300/1000</f>
        <v>0.3</v>
      </c>
      <c r="K163" s="9"/>
    </row>
    <row r="164" spans="1:11" s="1" customFormat="1" ht="22.5">
      <c r="A164" s="88"/>
      <c r="B164" s="58" t="s">
        <v>219</v>
      </c>
      <c r="C164" s="9"/>
      <c r="D164" s="67">
        <f>500/1000</f>
        <v>0.5</v>
      </c>
      <c r="E164" s="54" t="s">
        <v>214</v>
      </c>
      <c r="F164" s="67">
        <f>500/1000</f>
        <v>0.5</v>
      </c>
      <c r="G164" s="9"/>
      <c r="H164" s="9"/>
      <c r="I164" s="54" t="s">
        <v>214</v>
      </c>
      <c r="J164" s="67">
        <f>500/1000</f>
        <v>0.5</v>
      </c>
      <c r="K164" s="9"/>
    </row>
    <row r="165" spans="1:11" s="1" customFormat="1" ht="22.5">
      <c r="A165" s="88"/>
      <c r="B165" s="58" t="s">
        <v>219</v>
      </c>
      <c r="C165" s="9"/>
      <c r="D165" s="67">
        <f>400/1000</f>
        <v>0.4</v>
      </c>
      <c r="E165" s="54" t="s">
        <v>215</v>
      </c>
      <c r="F165" s="67">
        <f>400/1000</f>
        <v>0.4</v>
      </c>
      <c r="G165" s="9"/>
      <c r="H165" s="9"/>
      <c r="I165" s="54" t="s">
        <v>215</v>
      </c>
      <c r="J165" s="67">
        <f>400/1000</f>
        <v>0.4</v>
      </c>
      <c r="K165" s="9"/>
    </row>
    <row r="166" spans="1:11" s="1" customFormat="1" ht="22.5">
      <c r="A166" s="88"/>
      <c r="B166" s="58" t="s">
        <v>265</v>
      </c>
      <c r="C166" s="9"/>
      <c r="D166" s="67">
        <f>920/1000</f>
        <v>0.92</v>
      </c>
      <c r="E166" s="54" t="s">
        <v>220</v>
      </c>
      <c r="F166" s="67">
        <f>920/1000</f>
        <v>0.92</v>
      </c>
      <c r="G166" s="9"/>
      <c r="H166" s="9"/>
      <c r="I166" s="54" t="s">
        <v>220</v>
      </c>
      <c r="J166" s="67">
        <f>920/1000</f>
        <v>0.92</v>
      </c>
      <c r="K166" s="9"/>
    </row>
    <row r="167" spans="1:11" s="1" customFormat="1" ht="33.75">
      <c r="A167" s="88"/>
      <c r="B167" s="58" t="s">
        <v>266</v>
      </c>
      <c r="C167" s="9"/>
      <c r="D167" s="67">
        <f>380/1000</f>
        <v>0.38</v>
      </c>
      <c r="E167" s="54" t="s">
        <v>221</v>
      </c>
      <c r="F167" s="67">
        <f>380/1000</f>
        <v>0.38</v>
      </c>
      <c r="G167" s="9"/>
      <c r="H167" s="9"/>
      <c r="I167" s="54" t="s">
        <v>221</v>
      </c>
      <c r="J167" s="67">
        <f>380/1000</f>
        <v>0.38</v>
      </c>
      <c r="K167" s="9"/>
    </row>
    <row r="168" spans="1:11" s="1" customFormat="1" ht="33.75">
      <c r="A168" s="88"/>
      <c r="B168" s="58" t="s">
        <v>266</v>
      </c>
      <c r="C168" s="9"/>
      <c r="D168" s="67">
        <f>550/1000</f>
        <v>0.55</v>
      </c>
      <c r="E168" s="54" t="s">
        <v>222</v>
      </c>
      <c r="F168" s="67">
        <f>550/1000</f>
        <v>0.55</v>
      </c>
      <c r="G168" s="9"/>
      <c r="H168" s="9"/>
      <c r="I168" s="54" t="s">
        <v>222</v>
      </c>
      <c r="J168" s="67">
        <f>550/1000</f>
        <v>0.55</v>
      </c>
      <c r="K168" s="9"/>
    </row>
    <row r="169" spans="1:11" s="1" customFormat="1" ht="22.5">
      <c r="A169" s="88"/>
      <c r="B169" s="58" t="s">
        <v>266</v>
      </c>
      <c r="C169" s="9"/>
      <c r="D169" s="67">
        <f>910/1000</f>
        <v>0.91</v>
      </c>
      <c r="E169" s="54" t="s">
        <v>223</v>
      </c>
      <c r="F169" s="67">
        <f>910/1000</f>
        <v>0.91</v>
      </c>
      <c r="G169" s="9"/>
      <c r="H169" s="9"/>
      <c r="I169" s="54" t="s">
        <v>223</v>
      </c>
      <c r="J169" s="67">
        <f>910/1000</f>
        <v>0.91</v>
      </c>
      <c r="K169" s="9"/>
    </row>
    <row r="170" spans="1:11" s="1" customFormat="1" ht="33.75">
      <c r="A170" s="88"/>
      <c r="B170" s="58" t="s">
        <v>266</v>
      </c>
      <c r="C170" s="9"/>
      <c r="D170" s="67">
        <f>4570/1000</f>
        <v>4.57</v>
      </c>
      <c r="E170" s="54" t="s">
        <v>224</v>
      </c>
      <c r="F170" s="67">
        <f>4570/1000</f>
        <v>4.57</v>
      </c>
      <c r="G170" s="9"/>
      <c r="H170" s="9"/>
      <c r="I170" s="54" t="s">
        <v>224</v>
      </c>
      <c r="J170" s="67">
        <f>4570/1000</f>
        <v>4.57</v>
      </c>
      <c r="K170" s="9"/>
    </row>
    <row r="171" spans="1:11" s="1" customFormat="1" ht="22.5">
      <c r="A171" s="88"/>
      <c r="B171" s="58" t="s">
        <v>266</v>
      </c>
      <c r="C171" s="9"/>
      <c r="D171" s="67">
        <f>2475/1000</f>
        <v>2.475</v>
      </c>
      <c r="E171" s="54" t="s">
        <v>225</v>
      </c>
      <c r="F171" s="67">
        <f>2475/1000</f>
        <v>2.475</v>
      </c>
      <c r="G171" s="9"/>
      <c r="H171" s="9"/>
      <c r="I171" s="54" t="s">
        <v>225</v>
      </c>
      <c r="J171" s="67">
        <f>2475/1000</f>
        <v>2.475</v>
      </c>
      <c r="K171" s="9"/>
    </row>
    <row r="172" spans="1:11" s="1" customFormat="1" ht="33.75">
      <c r="A172" s="88"/>
      <c r="B172" s="58" t="s">
        <v>266</v>
      </c>
      <c r="C172" s="9"/>
      <c r="D172" s="122">
        <f>1277/1000</f>
        <v>1.277</v>
      </c>
      <c r="E172" s="54" t="s">
        <v>226</v>
      </c>
      <c r="F172" s="67">
        <f>1277/1000</f>
        <v>1.277</v>
      </c>
      <c r="G172" s="9"/>
      <c r="H172" s="9"/>
      <c r="I172" s="54" t="s">
        <v>226</v>
      </c>
      <c r="J172" s="67">
        <f>1277/1000</f>
        <v>1.277</v>
      </c>
      <c r="K172" s="9"/>
    </row>
    <row r="173" spans="1:11" s="1" customFormat="1" ht="33.75">
      <c r="A173" s="88"/>
      <c r="B173" s="58" t="s">
        <v>266</v>
      </c>
      <c r="C173" s="9"/>
      <c r="D173" s="67">
        <f>926/1000</f>
        <v>0.926</v>
      </c>
      <c r="E173" s="54" t="s">
        <v>227</v>
      </c>
      <c r="F173" s="67">
        <f>926/1000</f>
        <v>0.926</v>
      </c>
      <c r="G173" s="9"/>
      <c r="H173" s="9"/>
      <c r="I173" s="54" t="s">
        <v>227</v>
      </c>
      <c r="J173" s="67">
        <f>926/1000</f>
        <v>0.926</v>
      </c>
      <c r="K173" s="9"/>
    </row>
    <row r="174" spans="1:11" s="1" customFormat="1" ht="12.75">
      <c r="A174" s="88"/>
      <c r="B174" s="58" t="s">
        <v>267</v>
      </c>
      <c r="C174" s="9"/>
      <c r="D174" s="67">
        <f>6048/1000</f>
        <v>6.048</v>
      </c>
      <c r="E174" s="54" t="s">
        <v>228</v>
      </c>
      <c r="F174" s="67">
        <f>6048/1000</f>
        <v>6.048</v>
      </c>
      <c r="G174" s="9"/>
      <c r="H174" s="9"/>
      <c r="I174" s="54" t="s">
        <v>228</v>
      </c>
      <c r="J174" s="67">
        <f>6048/1000</f>
        <v>6.048</v>
      </c>
      <c r="K174" s="9"/>
    </row>
    <row r="175" spans="1:11" s="1" customFormat="1" ht="33.75">
      <c r="A175" s="88"/>
      <c r="B175" s="58" t="s">
        <v>267</v>
      </c>
      <c r="C175" s="9"/>
      <c r="D175" s="67">
        <f>320/1000</f>
        <v>0.32</v>
      </c>
      <c r="E175" s="54" t="s">
        <v>229</v>
      </c>
      <c r="F175" s="67">
        <f>320/1000</f>
        <v>0.32</v>
      </c>
      <c r="G175" s="9"/>
      <c r="H175" s="9"/>
      <c r="I175" s="54" t="s">
        <v>229</v>
      </c>
      <c r="J175" s="67">
        <f>320/1000</f>
        <v>0.32</v>
      </c>
      <c r="K175" s="9"/>
    </row>
    <row r="176" spans="1:11" s="1" customFormat="1" ht="22.5">
      <c r="A176" s="88"/>
      <c r="B176" s="58" t="s">
        <v>267</v>
      </c>
      <c r="C176" s="9"/>
      <c r="D176" s="67">
        <f>422/1000</f>
        <v>0.422</v>
      </c>
      <c r="E176" s="54" t="s">
        <v>230</v>
      </c>
      <c r="F176" s="67">
        <f>422/1000</f>
        <v>0.422</v>
      </c>
      <c r="G176" s="9"/>
      <c r="H176" s="9"/>
      <c r="I176" s="54" t="s">
        <v>230</v>
      </c>
      <c r="J176" s="67">
        <f>422/1000</f>
        <v>0.422</v>
      </c>
      <c r="K176" s="9"/>
    </row>
    <row r="177" spans="1:11" s="1" customFormat="1" ht="12.75">
      <c r="A177" s="88"/>
      <c r="B177" s="58" t="s">
        <v>267</v>
      </c>
      <c r="C177" s="9"/>
      <c r="D177" s="67">
        <f>390/1000</f>
        <v>0.39</v>
      </c>
      <c r="E177" s="54" t="s">
        <v>231</v>
      </c>
      <c r="F177" s="67">
        <f>390/1000</f>
        <v>0.39</v>
      </c>
      <c r="G177" s="9"/>
      <c r="H177" s="9"/>
      <c r="I177" s="54" t="s">
        <v>231</v>
      </c>
      <c r="J177" s="67">
        <f>390/1000</f>
        <v>0.39</v>
      </c>
      <c r="K177" s="9"/>
    </row>
    <row r="178" spans="1:11" s="1" customFormat="1" ht="12.75">
      <c r="A178" s="88"/>
      <c r="B178" s="58" t="s">
        <v>267</v>
      </c>
      <c r="C178" s="9"/>
      <c r="D178" s="67">
        <f>50/1000</f>
        <v>0.05</v>
      </c>
      <c r="E178" s="54" t="s">
        <v>232</v>
      </c>
      <c r="F178" s="67">
        <f>50/1000</f>
        <v>0.05</v>
      </c>
      <c r="G178" s="9"/>
      <c r="H178" s="9"/>
      <c r="I178" s="54" t="s">
        <v>232</v>
      </c>
      <c r="J178" s="67">
        <f>50/1000</f>
        <v>0.05</v>
      </c>
      <c r="K178" s="9"/>
    </row>
    <row r="179" spans="1:11" s="1" customFormat="1" ht="22.5">
      <c r="A179" s="88"/>
      <c r="B179" s="58" t="s">
        <v>267</v>
      </c>
      <c r="C179" s="9"/>
      <c r="D179" s="67">
        <f>660/1000</f>
        <v>0.66</v>
      </c>
      <c r="E179" s="54" t="s">
        <v>233</v>
      </c>
      <c r="F179" s="67">
        <f>660/1000</f>
        <v>0.66</v>
      </c>
      <c r="G179" s="9"/>
      <c r="H179" s="9"/>
      <c r="I179" s="54" t="s">
        <v>233</v>
      </c>
      <c r="J179" s="67">
        <f>660/1000</f>
        <v>0.66</v>
      </c>
      <c r="K179" s="9"/>
    </row>
    <row r="180" spans="1:11" s="1" customFormat="1" ht="22.5">
      <c r="A180" s="88"/>
      <c r="B180" s="58" t="s">
        <v>268</v>
      </c>
      <c r="C180" s="9"/>
      <c r="D180" s="67">
        <f>320/1000</f>
        <v>0.32</v>
      </c>
      <c r="E180" s="54" t="s">
        <v>234</v>
      </c>
      <c r="F180" s="67">
        <f>320/1000</f>
        <v>0.32</v>
      </c>
      <c r="G180" s="9"/>
      <c r="H180" s="9"/>
      <c r="I180" s="54" t="s">
        <v>234</v>
      </c>
      <c r="J180" s="67">
        <f>320/1000</f>
        <v>0.32</v>
      </c>
      <c r="K180" s="9"/>
    </row>
    <row r="181" spans="1:11" s="1" customFormat="1" ht="12.75">
      <c r="A181" s="88"/>
      <c r="B181" s="58" t="s">
        <v>268</v>
      </c>
      <c r="C181" s="9"/>
      <c r="D181" s="67">
        <f>10/1000</f>
        <v>0.01</v>
      </c>
      <c r="E181" s="54" t="s">
        <v>235</v>
      </c>
      <c r="F181" s="67">
        <f>10/1000</f>
        <v>0.01</v>
      </c>
      <c r="G181" s="9"/>
      <c r="H181" s="9"/>
      <c r="I181" s="54" t="s">
        <v>235</v>
      </c>
      <c r="J181" s="67">
        <f>10/1000</f>
        <v>0.01</v>
      </c>
      <c r="K181" s="9"/>
    </row>
    <row r="182" spans="1:11" s="1" customFormat="1" ht="12.75">
      <c r="A182" s="88"/>
      <c r="B182" s="58" t="s">
        <v>268</v>
      </c>
      <c r="C182" s="9"/>
      <c r="D182" s="67">
        <f>30/1000</f>
        <v>0.03</v>
      </c>
      <c r="E182" s="54" t="s">
        <v>236</v>
      </c>
      <c r="F182" s="67">
        <f>30/1000</f>
        <v>0.03</v>
      </c>
      <c r="G182" s="9"/>
      <c r="H182" s="9"/>
      <c r="I182" s="54" t="s">
        <v>236</v>
      </c>
      <c r="J182" s="67">
        <f>30/1000</f>
        <v>0.03</v>
      </c>
      <c r="K182" s="9"/>
    </row>
    <row r="183" spans="1:11" s="1" customFormat="1" ht="12.75">
      <c r="A183" s="88"/>
      <c r="B183" s="58" t="s">
        <v>268</v>
      </c>
      <c r="C183" s="9"/>
      <c r="D183" s="67">
        <f>40/1000</f>
        <v>0.04</v>
      </c>
      <c r="E183" s="54" t="s">
        <v>237</v>
      </c>
      <c r="F183" s="67">
        <f>40/1000</f>
        <v>0.04</v>
      </c>
      <c r="G183" s="9"/>
      <c r="H183" s="9"/>
      <c r="I183" s="54" t="s">
        <v>237</v>
      </c>
      <c r="J183" s="67">
        <f>40/1000</f>
        <v>0.04</v>
      </c>
      <c r="K183" s="9"/>
    </row>
    <row r="184" spans="1:11" s="1" customFormat="1" ht="12.75">
      <c r="A184" s="88"/>
      <c r="B184" s="58" t="s">
        <v>268</v>
      </c>
      <c r="C184" s="9"/>
      <c r="D184" s="67">
        <f>160/1000</f>
        <v>0.16</v>
      </c>
      <c r="E184" s="54" t="s">
        <v>238</v>
      </c>
      <c r="F184" s="67">
        <f>160/1000</f>
        <v>0.16</v>
      </c>
      <c r="G184" s="9"/>
      <c r="H184" s="9"/>
      <c r="I184" s="54" t="s">
        <v>238</v>
      </c>
      <c r="J184" s="67">
        <f>160/1000</f>
        <v>0.16</v>
      </c>
      <c r="K184" s="9"/>
    </row>
    <row r="185" spans="1:11" s="1" customFormat="1" ht="12.75">
      <c r="A185" s="88"/>
      <c r="B185" s="58" t="s">
        <v>268</v>
      </c>
      <c r="C185" s="9"/>
      <c r="D185" s="67">
        <f>120/1000</f>
        <v>0.12</v>
      </c>
      <c r="E185" s="54" t="s">
        <v>239</v>
      </c>
      <c r="F185" s="67">
        <f>120/1000</f>
        <v>0.12</v>
      </c>
      <c r="G185" s="9"/>
      <c r="H185" s="9"/>
      <c r="I185" s="54" t="s">
        <v>239</v>
      </c>
      <c r="J185" s="67">
        <f>120/1000</f>
        <v>0.12</v>
      </c>
      <c r="K185" s="9"/>
    </row>
    <row r="186" spans="1:11" s="1" customFormat="1" ht="12.75">
      <c r="A186" s="88"/>
      <c r="B186" s="58" t="s">
        <v>268</v>
      </c>
      <c r="C186" s="9"/>
      <c r="D186" s="67">
        <f>20/1000</f>
        <v>0.02</v>
      </c>
      <c r="E186" s="54" t="s">
        <v>240</v>
      </c>
      <c r="F186" s="67">
        <f>20/1000</f>
        <v>0.02</v>
      </c>
      <c r="G186" s="9"/>
      <c r="H186" s="9"/>
      <c r="I186" s="54" t="s">
        <v>240</v>
      </c>
      <c r="J186" s="67">
        <f>20/1000</f>
        <v>0.02</v>
      </c>
      <c r="K186" s="9"/>
    </row>
    <row r="187" spans="1:11" s="1" customFormat="1" ht="12.75">
      <c r="A187" s="88"/>
      <c r="B187" s="58" t="s">
        <v>268</v>
      </c>
      <c r="C187" s="9"/>
      <c r="D187" s="67">
        <f>16/1000</f>
        <v>0.016</v>
      </c>
      <c r="E187" s="54" t="s">
        <v>241</v>
      </c>
      <c r="F187" s="67">
        <f>16/1000</f>
        <v>0.016</v>
      </c>
      <c r="G187" s="9"/>
      <c r="H187" s="9"/>
      <c r="I187" s="54" t="s">
        <v>241</v>
      </c>
      <c r="J187" s="67">
        <f>16/1000</f>
        <v>0.016</v>
      </c>
      <c r="K187" s="9"/>
    </row>
    <row r="188" spans="1:11" s="1" customFormat="1" ht="12.75">
      <c r="A188" s="88"/>
      <c r="B188" s="58" t="s">
        <v>268</v>
      </c>
      <c r="C188" s="9"/>
      <c r="D188" s="67">
        <f>35/1000</f>
        <v>0.035</v>
      </c>
      <c r="E188" s="54" t="s">
        <v>242</v>
      </c>
      <c r="F188" s="67">
        <f>35/1000</f>
        <v>0.035</v>
      </c>
      <c r="G188" s="9"/>
      <c r="H188" s="9"/>
      <c r="I188" s="54" t="s">
        <v>242</v>
      </c>
      <c r="J188" s="67">
        <f>35/1000</f>
        <v>0.035</v>
      </c>
      <c r="K188" s="9"/>
    </row>
    <row r="189" spans="1:11" s="1" customFormat="1" ht="22.5">
      <c r="A189" s="88"/>
      <c r="B189" s="58" t="s">
        <v>268</v>
      </c>
      <c r="C189" s="9"/>
      <c r="D189" s="67">
        <f>90/1000</f>
        <v>0.09</v>
      </c>
      <c r="E189" s="54" t="s">
        <v>243</v>
      </c>
      <c r="F189" s="67">
        <f>90/1000</f>
        <v>0.09</v>
      </c>
      <c r="G189" s="9"/>
      <c r="H189" s="9"/>
      <c r="I189" s="54" t="s">
        <v>243</v>
      </c>
      <c r="J189" s="67">
        <f>90/1000</f>
        <v>0.09</v>
      </c>
      <c r="K189" s="9"/>
    </row>
    <row r="190" spans="1:11" s="1" customFormat="1" ht="22.5">
      <c r="A190" s="88"/>
      <c r="B190" s="58" t="s">
        <v>268</v>
      </c>
      <c r="C190" s="9"/>
      <c r="D190" s="67">
        <f>70/1000</f>
        <v>0.07</v>
      </c>
      <c r="E190" s="54" t="s">
        <v>244</v>
      </c>
      <c r="F190" s="67">
        <f>70/1000</f>
        <v>0.07</v>
      </c>
      <c r="G190" s="9"/>
      <c r="H190" s="9"/>
      <c r="I190" s="54" t="s">
        <v>244</v>
      </c>
      <c r="J190" s="67">
        <f>70/1000</f>
        <v>0.07</v>
      </c>
      <c r="K190" s="9"/>
    </row>
    <row r="191" spans="1:11" s="1" customFormat="1" ht="12.75">
      <c r="A191" s="88"/>
      <c r="B191" s="58" t="s">
        <v>268</v>
      </c>
      <c r="C191" s="9"/>
      <c r="D191" s="67">
        <f>30/1000</f>
        <v>0.03</v>
      </c>
      <c r="E191" s="54" t="s">
        <v>245</v>
      </c>
      <c r="F191" s="67">
        <f>30/1000</f>
        <v>0.03</v>
      </c>
      <c r="G191" s="9"/>
      <c r="H191" s="9"/>
      <c r="I191" s="54" t="s">
        <v>245</v>
      </c>
      <c r="J191" s="67">
        <f>30/1000</f>
        <v>0.03</v>
      </c>
      <c r="K191" s="9"/>
    </row>
    <row r="192" spans="1:11" s="1" customFormat="1" ht="12.75">
      <c r="A192" s="88"/>
      <c r="B192" s="58" t="s">
        <v>268</v>
      </c>
      <c r="C192" s="9"/>
      <c r="D192" s="67">
        <f>12/1000</f>
        <v>0.012</v>
      </c>
      <c r="E192" s="54" t="s">
        <v>246</v>
      </c>
      <c r="F192" s="67">
        <f>12/1000</f>
        <v>0.012</v>
      </c>
      <c r="G192" s="9"/>
      <c r="H192" s="9"/>
      <c r="I192" s="54" t="s">
        <v>246</v>
      </c>
      <c r="J192" s="67">
        <f>12/1000</f>
        <v>0.012</v>
      </c>
      <c r="K192" s="9"/>
    </row>
    <row r="193" spans="1:11" s="1" customFormat="1" ht="22.5">
      <c r="A193" s="88"/>
      <c r="B193" s="58" t="s">
        <v>268</v>
      </c>
      <c r="C193" s="9"/>
      <c r="D193" s="67">
        <f>135/1000</f>
        <v>0.135</v>
      </c>
      <c r="E193" s="54" t="s">
        <v>247</v>
      </c>
      <c r="F193" s="67">
        <f>135/1000</f>
        <v>0.135</v>
      </c>
      <c r="G193" s="9"/>
      <c r="H193" s="9"/>
      <c r="I193" s="54" t="s">
        <v>247</v>
      </c>
      <c r="J193" s="67">
        <f>135/1000</f>
        <v>0.135</v>
      </c>
      <c r="K193" s="9"/>
    </row>
    <row r="194" spans="1:11" s="1" customFormat="1" ht="33.75">
      <c r="A194" s="88"/>
      <c r="B194" s="58" t="s">
        <v>268</v>
      </c>
      <c r="C194" s="9"/>
      <c r="D194" s="122">
        <f>495/1000</f>
        <v>0.495</v>
      </c>
      <c r="E194" s="54" t="s">
        <v>248</v>
      </c>
      <c r="F194" s="67">
        <f>495/1000</f>
        <v>0.495</v>
      </c>
      <c r="G194" s="9"/>
      <c r="H194" s="9"/>
      <c r="I194" s="54" t="s">
        <v>248</v>
      </c>
      <c r="J194" s="67">
        <f>495/1000</f>
        <v>0.495</v>
      </c>
      <c r="K194" s="9"/>
    </row>
    <row r="195" spans="1:11" s="1" customFormat="1" ht="22.5">
      <c r="A195" s="88"/>
      <c r="B195" s="58" t="s">
        <v>268</v>
      </c>
      <c r="C195" s="9"/>
      <c r="D195" s="67">
        <f>149/1000</f>
        <v>0.149</v>
      </c>
      <c r="E195" s="54" t="s">
        <v>249</v>
      </c>
      <c r="F195" s="67">
        <f>149/1000</f>
        <v>0.149</v>
      </c>
      <c r="G195" s="9"/>
      <c r="H195" s="9"/>
      <c r="I195" s="54" t="s">
        <v>249</v>
      </c>
      <c r="J195" s="67">
        <f>149/1000</f>
        <v>0.149</v>
      </c>
      <c r="K195" s="9"/>
    </row>
    <row r="196" spans="1:11" s="1" customFormat="1" ht="22.5">
      <c r="A196" s="88"/>
      <c r="B196" s="58" t="s">
        <v>268</v>
      </c>
      <c r="C196" s="9"/>
      <c r="D196" s="67">
        <f>283/1000</f>
        <v>0.283</v>
      </c>
      <c r="E196" s="54" t="s">
        <v>249</v>
      </c>
      <c r="F196" s="67">
        <f>283/1000</f>
        <v>0.283</v>
      </c>
      <c r="G196" s="9"/>
      <c r="H196" s="9"/>
      <c r="I196" s="54" t="s">
        <v>249</v>
      </c>
      <c r="J196" s="67">
        <f>283/1000</f>
        <v>0.283</v>
      </c>
      <c r="K196" s="9"/>
    </row>
    <row r="197" spans="1:11" s="1" customFormat="1" ht="22.5">
      <c r="A197" s="88"/>
      <c r="B197" s="58" t="s">
        <v>268</v>
      </c>
      <c r="C197" s="9"/>
      <c r="D197" s="67">
        <f>189/1000</f>
        <v>0.189</v>
      </c>
      <c r="E197" s="54" t="s">
        <v>250</v>
      </c>
      <c r="F197" s="67">
        <f>189/1000</f>
        <v>0.189</v>
      </c>
      <c r="G197" s="9"/>
      <c r="H197" s="9"/>
      <c r="I197" s="54" t="s">
        <v>250</v>
      </c>
      <c r="J197" s="67">
        <f>189/1000</f>
        <v>0.189</v>
      </c>
      <c r="K197" s="9"/>
    </row>
    <row r="198" spans="1:11" s="1" customFormat="1" ht="12.75">
      <c r="A198" s="88"/>
      <c r="B198" s="58" t="s">
        <v>268</v>
      </c>
      <c r="C198" s="9"/>
      <c r="D198" s="67">
        <f>55/1000</f>
        <v>0.055</v>
      </c>
      <c r="E198" s="54" t="s">
        <v>251</v>
      </c>
      <c r="F198" s="67">
        <f>55/1000</f>
        <v>0.055</v>
      </c>
      <c r="G198" s="9"/>
      <c r="H198" s="9"/>
      <c r="I198" s="54" t="s">
        <v>251</v>
      </c>
      <c r="J198" s="67">
        <f>55/1000</f>
        <v>0.055</v>
      </c>
      <c r="K198" s="9"/>
    </row>
    <row r="199" spans="1:11" s="1" customFormat="1" ht="22.5">
      <c r="A199" s="88"/>
      <c r="B199" s="58" t="s">
        <v>269</v>
      </c>
      <c r="C199" s="9"/>
      <c r="D199" s="67">
        <f>166/1000</f>
        <v>0.166</v>
      </c>
      <c r="E199" s="54" t="s">
        <v>252</v>
      </c>
      <c r="F199" s="67">
        <f>166/1000</f>
        <v>0.166</v>
      </c>
      <c r="G199" s="9"/>
      <c r="H199" s="9"/>
      <c r="I199" s="54" t="s">
        <v>252</v>
      </c>
      <c r="J199" s="67">
        <f>166/1000</f>
        <v>0.166</v>
      </c>
      <c r="K199" s="9"/>
    </row>
    <row r="200" spans="1:11" s="1" customFormat="1" ht="22.5">
      <c r="A200" s="88"/>
      <c r="B200" s="58" t="s">
        <v>269</v>
      </c>
      <c r="C200" s="9"/>
      <c r="D200" s="67">
        <f>108/1000</f>
        <v>0.108</v>
      </c>
      <c r="E200" s="54" t="s">
        <v>252</v>
      </c>
      <c r="F200" s="67">
        <f>108/1000</f>
        <v>0.108</v>
      </c>
      <c r="G200" s="9"/>
      <c r="H200" s="9"/>
      <c r="I200" s="54" t="s">
        <v>252</v>
      </c>
      <c r="J200" s="67">
        <f>108/1000</f>
        <v>0.108</v>
      </c>
      <c r="K200" s="9"/>
    </row>
    <row r="201" spans="1:11" s="1" customFormat="1" ht="33.75">
      <c r="A201" s="88"/>
      <c r="B201" s="58" t="s">
        <v>269</v>
      </c>
      <c r="C201" s="9"/>
      <c r="D201" s="67">
        <f>580/1000</f>
        <v>0.58</v>
      </c>
      <c r="E201" s="54" t="s">
        <v>253</v>
      </c>
      <c r="F201" s="67">
        <f>580/1000</f>
        <v>0.58</v>
      </c>
      <c r="G201" s="9"/>
      <c r="H201" s="9"/>
      <c r="I201" s="54" t="s">
        <v>253</v>
      </c>
      <c r="J201" s="67">
        <f>580/1000</f>
        <v>0.58</v>
      </c>
      <c r="K201" s="9"/>
    </row>
    <row r="202" spans="1:11" s="1" customFormat="1" ht="33.75">
      <c r="A202" s="88"/>
      <c r="B202" s="58" t="s">
        <v>269</v>
      </c>
      <c r="C202" s="9"/>
      <c r="D202" s="67">
        <f>1868/1000</f>
        <v>1.868</v>
      </c>
      <c r="E202" s="54" t="s">
        <v>254</v>
      </c>
      <c r="F202" s="67">
        <f>1868/1000</f>
        <v>1.868</v>
      </c>
      <c r="G202" s="9"/>
      <c r="H202" s="9"/>
      <c r="I202" s="54" t="s">
        <v>254</v>
      </c>
      <c r="J202" s="67">
        <f>1868/1000</f>
        <v>1.868</v>
      </c>
      <c r="K202" s="9"/>
    </row>
    <row r="203" spans="1:11" s="1" customFormat="1" ht="33.75">
      <c r="A203" s="88"/>
      <c r="B203" s="58" t="s">
        <v>269</v>
      </c>
      <c r="C203" s="9"/>
      <c r="D203" s="67">
        <f>860/1000</f>
        <v>0.86</v>
      </c>
      <c r="E203" s="54" t="s">
        <v>255</v>
      </c>
      <c r="F203" s="67">
        <f>860/1000</f>
        <v>0.86</v>
      </c>
      <c r="G203" s="9"/>
      <c r="H203" s="9"/>
      <c r="I203" s="54" t="s">
        <v>255</v>
      </c>
      <c r="J203" s="67">
        <f>860/1000</f>
        <v>0.86</v>
      </c>
      <c r="K203" s="9"/>
    </row>
    <row r="204" spans="1:11" s="1" customFormat="1" ht="22.5">
      <c r="A204" s="88"/>
      <c r="B204" s="58" t="s">
        <v>269</v>
      </c>
      <c r="C204" s="9"/>
      <c r="D204" s="67">
        <f>655/1000</f>
        <v>0.655</v>
      </c>
      <c r="E204" s="54" t="s">
        <v>256</v>
      </c>
      <c r="F204" s="67">
        <f>655/1000</f>
        <v>0.655</v>
      </c>
      <c r="G204" s="9"/>
      <c r="H204" s="9"/>
      <c r="I204" s="54" t="s">
        <v>256</v>
      </c>
      <c r="J204" s="67">
        <f>655/1000</f>
        <v>0.655</v>
      </c>
      <c r="K204" s="9"/>
    </row>
    <row r="205" spans="1:11" s="1" customFormat="1" ht="22.5">
      <c r="A205" s="88"/>
      <c r="B205" s="58" t="s">
        <v>269</v>
      </c>
      <c r="C205" s="9"/>
      <c r="D205" s="67">
        <f>244/1000</f>
        <v>0.244</v>
      </c>
      <c r="E205" s="54" t="s">
        <v>257</v>
      </c>
      <c r="F205" s="67">
        <f>244/1000</f>
        <v>0.244</v>
      </c>
      <c r="G205" s="9"/>
      <c r="H205" s="9"/>
      <c r="I205" s="54" t="s">
        <v>257</v>
      </c>
      <c r="J205" s="67">
        <f>244/1000</f>
        <v>0.244</v>
      </c>
      <c r="K205" s="9"/>
    </row>
    <row r="206" spans="1:11" s="1" customFormat="1" ht="22.5">
      <c r="A206" s="88"/>
      <c r="B206" s="58" t="s">
        <v>269</v>
      </c>
      <c r="C206" s="9"/>
      <c r="D206" s="67">
        <f>230/1000</f>
        <v>0.23</v>
      </c>
      <c r="E206" s="54" t="s">
        <v>258</v>
      </c>
      <c r="F206" s="67">
        <f>230/1000</f>
        <v>0.23</v>
      </c>
      <c r="G206" s="9"/>
      <c r="H206" s="9"/>
      <c r="I206" s="54" t="s">
        <v>258</v>
      </c>
      <c r="J206" s="67">
        <f>230/1000</f>
        <v>0.23</v>
      </c>
      <c r="K206" s="9"/>
    </row>
    <row r="207" spans="1:11" ht="22.5">
      <c r="A207" s="109"/>
      <c r="B207" s="58" t="s">
        <v>269</v>
      </c>
      <c r="C207" s="12"/>
      <c r="D207" s="67">
        <f>17/1000</f>
        <v>0.017</v>
      </c>
      <c r="E207" s="110" t="s">
        <v>259</v>
      </c>
      <c r="F207" s="67">
        <f>17/1000</f>
        <v>0.017</v>
      </c>
      <c r="G207" s="17"/>
      <c r="H207" s="16"/>
      <c r="I207" s="110" t="s">
        <v>259</v>
      </c>
      <c r="J207" s="67">
        <f>17/1000</f>
        <v>0.017</v>
      </c>
      <c r="K207" s="52"/>
    </row>
    <row r="208" spans="2:11" ht="22.5">
      <c r="B208" s="58" t="s">
        <v>269</v>
      </c>
      <c r="C208" s="9"/>
      <c r="D208" s="67">
        <f>390/1000</f>
        <v>0.39</v>
      </c>
      <c r="E208" s="110" t="s">
        <v>260</v>
      </c>
      <c r="F208" s="67">
        <f>390/1000</f>
        <v>0.39</v>
      </c>
      <c r="G208" s="9"/>
      <c r="H208" s="9"/>
      <c r="I208" s="110" t="s">
        <v>260</v>
      </c>
      <c r="J208" s="67">
        <f>390/1000</f>
        <v>0.39</v>
      </c>
      <c r="K208" s="9"/>
    </row>
    <row r="209" spans="2:11" ht="22.5">
      <c r="B209" s="58" t="s">
        <v>269</v>
      </c>
      <c r="C209" s="9"/>
      <c r="D209" s="67">
        <f>280/1000</f>
        <v>0.28</v>
      </c>
      <c r="E209" s="110" t="s">
        <v>261</v>
      </c>
      <c r="F209" s="67">
        <f>280/1000</f>
        <v>0.28</v>
      </c>
      <c r="G209" s="9"/>
      <c r="H209" s="9"/>
      <c r="I209" s="110" t="s">
        <v>261</v>
      </c>
      <c r="J209" s="67">
        <f>280/1000</f>
        <v>0.28</v>
      </c>
      <c r="K209" s="112"/>
    </row>
    <row r="210" spans="2:11" ht="12.75">
      <c r="B210" s="58" t="s">
        <v>270</v>
      </c>
      <c r="C210" s="9"/>
      <c r="D210" s="67">
        <f>250/1000</f>
        <v>0.25</v>
      </c>
      <c r="E210" s="110" t="s">
        <v>262</v>
      </c>
      <c r="F210" s="67">
        <f>250/1000</f>
        <v>0.25</v>
      </c>
      <c r="G210" s="9"/>
      <c r="H210" s="111"/>
      <c r="I210" s="110" t="s">
        <v>262</v>
      </c>
      <c r="J210" s="67">
        <f>250/1000</f>
        <v>0.25</v>
      </c>
      <c r="K210" s="9"/>
    </row>
    <row r="211" spans="2:11" ht="12.75">
      <c r="B211" s="58" t="s">
        <v>271</v>
      </c>
      <c r="C211" s="9"/>
      <c r="D211" s="67">
        <f>600/1000</f>
        <v>0.6</v>
      </c>
      <c r="E211" s="110" t="s">
        <v>263</v>
      </c>
      <c r="F211" s="67">
        <f>600/1000</f>
        <v>0.6</v>
      </c>
      <c r="G211" s="9"/>
      <c r="H211" s="9"/>
      <c r="I211" s="110" t="s">
        <v>263</v>
      </c>
      <c r="J211" s="67">
        <f>600/1000</f>
        <v>0.6</v>
      </c>
      <c r="K211" s="9"/>
    </row>
    <row r="212" spans="2:11" ht="22.5">
      <c r="B212" s="58" t="s">
        <v>272</v>
      </c>
      <c r="C212" s="9"/>
      <c r="D212" s="67">
        <f>125/1000</f>
        <v>0.125</v>
      </c>
      <c r="E212" s="110" t="s">
        <v>264</v>
      </c>
      <c r="F212" s="67">
        <f>125/1000</f>
        <v>0.125</v>
      </c>
      <c r="G212" s="9"/>
      <c r="H212" s="9"/>
      <c r="I212" s="110" t="s">
        <v>264</v>
      </c>
      <c r="J212" s="67">
        <f>125/1000</f>
        <v>0.125</v>
      </c>
      <c r="K212" s="9"/>
    </row>
    <row r="213" spans="2:11" ht="12.75"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25.5">
      <c r="A214" s="50" t="s">
        <v>18</v>
      </c>
      <c r="B214" s="29"/>
      <c r="C214" s="12">
        <f>SUM(C11:C212)</f>
        <v>326.25</v>
      </c>
      <c r="D214" s="12">
        <f>SUM(D11:D212)</f>
        <v>173.75499999999988</v>
      </c>
      <c r="E214" s="9"/>
      <c r="F214" s="12">
        <f>SUM(F11:F212)</f>
        <v>500.0049999999998</v>
      </c>
      <c r="G214" s="17" t="s">
        <v>19</v>
      </c>
      <c r="H214" s="12">
        <f>SUM(H11:H212)</f>
        <v>273.81179999999995</v>
      </c>
      <c r="I214" s="17" t="s">
        <v>19</v>
      </c>
      <c r="J214" s="12">
        <v>173.76</v>
      </c>
      <c r="K214" s="12">
        <v>154.53</v>
      </c>
    </row>
    <row r="216" ht="12.75">
      <c r="D216" s="28"/>
    </row>
    <row r="217" ht="12.75">
      <c r="K217" s="28"/>
    </row>
    <row r="219" ht="12.75">
      <c r="K219" s="28"/>
    </row>
    <row r="222" spans="1:2" ht="12.75">
      <c r="A222" s="1" t="s">
        <v>163</v>
      </c>
      <c r="B222" s="64" t="s">
        <v>164</v>
      </c>
    </row>
    <row r="223" spans="1:2" ht="12.75">
      <c r="A223" s="1"/>
      <c r="B223" s="65" t="s">
        <v>165</v>
      </c>
    </row>
  </sheetData>
  <sheetProtection/>
  <mergeCells count="14">
    <mergeCell ref="K8:K9"/>
    <mergeCell ref="D2:H2"/>
    <mergeCell ref="B3:J3"/>
    <mergeCell ref="B4:J4"/>
    <mergeCell ref="E5:H5"/>
    <mergeCell ref="A57:A65"/>
    <mergeCell ref="A144:A153"/>
    <mergeCell ref="G8:J8"/>
    <mergeCell ref="A10:A20"/>
    <mergeCell ref="A21:A56"/>
    <mergeCell ref="A8:A9"/>
    <mergeCell ref="B8:B9"/>
    <mergeCell ref="C8:E8"/>
    <mergeCell ref="F8:F9"/>
  </mergeCells>
  <hyperlinks>
    <hyperlink ref="B222" r:id="rId1" display="site@statihfo.dp.ua"/>
  </hyperlink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2019-12-04T08:13:49Z</cp:lastPrinted>
  <dcterms:created xsi:type="dcterms:W3CDTF">1996-10-08T23:32:33Z</dcterms:created>
  <dcterms:modified xsi:type="dcterms:W3CDTF">2020-01-08T08:22:15Z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