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>
    <definedName name="_xlnm.Print_Titles" localSheetId="1">'Лист3'!$8:$9</definedName>
  </definedNames>
  <calcPr fullCalcOnLoad="1"/>
</workbook>
</file>

<file path=xl/sharedStrings.xml><?xml version="1.0" encoding="utf-8"?>
<sst xmlns="http://schemas.openxmlformats.org/spreadsheetml/2006/main" count="529" uniqueCount="213">
  <si>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</si>
  <si>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</si>
  <si>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</si>
  <si>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</si>
  <si>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</si>
  <si>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</si>
  <si>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тис.грн.</t>
  </si>
  <si>
    <t>Використання закладом  охорони здоров'я благодійних пожертв, отриманих у грошовій та натуральній (товари і послуги) формі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</si>
  <si>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</si>
  <si>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</si>
  <si>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</si>
  <si>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Навпрямки використання у грошовій формі (стаття витрат)</t>
  </si>
  <si>
    <t>Сума, тис.грн.</t>
  </si>
  <si>
    <t xml:space="preserve">Перелік використаних товарів та послуг у натуральній формі </t>
  </si>
  <si>
    <t>І квартал</t>
  </si>
  <si>
    <t>Фізичні особи</t>
  </si>
  <si>
    <t>Всього за рік</t>
  </si>
  <si>
    <t>Х</t>
  </si>
  <si>
    <t>Залишок невикористаних грошових коштів, товарів та послуг на кінець звітного періоду, тис.грн.</t>
  </si>
  <si>
    <t>Змішувач</t>
  </si>
  <si>
    <t>сайт</t>
  </si>
  <si>
    <t>до 7-го числа</t>
  </si>
  <si>
    <t>site@statinfo.dp.ua</t>
  </si>
  <si>
    <t xml:space="preserve">                       КП" ДБКЛПД" ДОР"   2020 року</t>
  </si>
  <si>
    <t>ФО Іщук О.Ю</t>
  </si>
  <si>
    <t>Стіл комп'ютерний б/в</t>
  </si>
  <si>
    <t>Сходинки дерев. д/ходи б/в</t>
  </si>
  <si>
    <t>Карнизи б/в</t>
  </si>
  <si>
    <t>Жалюзі б/в</t>
  </si>
  <si>
    <t>Полка д/взуття б/в</t>
  </si>
  <si>
    <t>ФО Кондаченко О.В.</t>
  </si>
  <si>
    <t>Труба д.20</t>
  </si>
  <si>
    <t>Трійник д.20</t>
  </si>
  <si>
    <t>Кут 90* д.20</t>
  </si>
  <si>
    <t>МРН д.20 1/2</t>
  </si>
  <si>
    <t>Кран д.20</t>
  </si>
  <si>
    <t>Муфта д.20</t>
  </si>
  <si>
    <t>Труба д.110 2м</t>
  </si>
  <si>
    <t>Труба д.110 1м</t>
  </si>
  <si>
    <t>Труба д.50 2м.</t>
  </si>
  <si>
    <t>Труба д.50 1м</t>
  </si>
  <si>
    <t>Труба д.50 0,5м</t>
  </si>
  <si>
    <t>Трійник д.110</t>
  </si>
  <si>
    <t>Клапан</t>
  </si>
  <si>
    <t>Кут 110*</t>
  </si>
  <si>
    <t>Кут 50*</t>
  </si>
  <si>
    <t>Перехід</t>
  </si>
  <si>
    <t>Шланг</t>
  </si>
  <si>
    <t>Кут д.50</t>
  </si>
  <si>
    <t>Трійник д.50</t>
  </si>
  <si>
    <t>Футорка</t>
  </si>
  <si>
    <t>Кран 1/2</t>
  </si>
  <si>
    <t>Кут 1/2*3/2</t>
  </si>
  <si>
    <t>Кран Маєвського</t>
  </si>
  <si>
    <t>МРН д.20</t>
  </si>
  <si>
    <t>Кран д. 20</t>
  </si>
  <si>
    <t>Трійник д. 20</t>
  </si>
  <si>
    <t>Кут д. 20</t>
  </si>
  <si>
    <t>Труба д. 20 ST</t>
  </si>
  <si>
    <t>Заглушки</t>
  </si>
  <si>
    <t>Кріплення</t>
  </si>
  <si>
    <t>ФО Гноєв М.І.</t>
  </si>
  <si>
    <t>Мийка двійна</t>
  </si>
  <si>
    <t>Планка</t>
  </si>
  <si>
    <t>Кріплення д. 20</t>
  </si>
  <si>
    <t>Коліно каналіз. Д. 100</t>
  </si>
  <si>
    <t>Кут д. 50</t>
  </si>
  <si>
    <t>Замок врізний</t>
  </si>
  <si>
    <t>Циліндр</t>
  </si>
  <si>
    <t>Хомут метал д. 20</t>
  </si>
  <si>
    <t>Світильник</t>
  </si>
  <si>
    <t>Розетки</t>
  </si>
  <si>
    <t>Вимикач</t>
  </si>
  <si>
    <t>Підрозетники</t>
  </si>
  <si>
    <t>Розпред.коробка</t>
  </si>
  <si>
    <t>Провід 2,5*2</t>
  </si>
  <si>
    <t>ФО Тітова А.Є.</t>
  </si>
  <si>
    <t>Петля під сварку</t>
  </si>
  <si>
    <t>Світильник світлодіодний</t>
  </si>
  <si>
    <t>ФО Кондаченкова О.В.</t>
  </si>
  <si>
    <t>Труба д. 110 2м</t>
  </si>
  <si>
    <t>Труба д. 110 0,5м</t>
  </si>
  <si>
    <t>Кут 90* д.110</t>
  </si>
  <si>
    <t>Трійник 45* д. 110</t>
  </si>
  <si>
    <t>Трійник 90* д. 110</t>
  </si>
  <si>
    <t>Пляшка</t>
  </si>
  <si>
    <t>Труба д. 50</t>
  </si>
  <si>
    <t>Повітряний клапан</t>
  </si>
  <si>
    <t>Відхилення д. 20</t>
  </si>
  <si>
    <t>Кран 20</t>
  </si>
  <si>
    <t>МРН 20 1/2</t>
  </si>
  <si>
    <t>Хомут метал. 1/2</t>
  </si>
  <si>
    <t>Кріплення Тюльпан</t>
  </si>
  <si>
    <t>Муфта д. 20</t>
  </si>
  <si>
    <t>ФО Конопльової І.Я.</t>
  </si>
  <si>
    <t>ФО Державецький О.О.</t>
  </si>
  <si>
    <t>ФО Кравчук А.В.</t>
  </si>
  <si>
    <t>Бра б/в</t>
  </si>
  <si>
    <t>Люстра б/в</t>
  </si>
  <si>
    <t>Світильник б/в</t>
  </si>
  <si>
    <t>Раковина з тумбою б/в</t>
  </si>
  <si>
    <t>Ріковина Тюльпан б/в</t>
  </si>
  <si>
    <t>Раковіна керамічна б/в</t>
  </si>
  <si>
    <t>Холодильник Днєпр б/в</t>
  </si>
  <si>
    <t>Бензин А-92</t>
  </si>
  <si>
    <t>ФО Сидорова О.Л.</t>
  </si>
  <si>
    <t>ФО Коломийко М.М.</t>
  </si>
  <si>
    <t>ФО Новікова А.І.</t>
  </si>
  <si>
    <t>ФО Бойко Ю.М.</t>
  </si>
  <si>
    <t>ФО Бонадик Ф.С.</t>
  </si>
  <si>
    <t xml:space="preserve">Стілець учнівський </t>
  </si>
  <si>
    <t>Дверне полотно глухе МДФ 80 см</t>
  </si>
  <si>
    <t>Дверне полотно глухе МДФ 90 см</t>
  </si>
  <si>
    <t>Ґрунтовка Анцеглоб унів. EG-58</t>
  </si>
  <si>
    <t>Шпаклівка Кнауф старт.</t>
  </si>
  <si>
    <t>Наличник сосна прямий</t>
  </si>
  <si>
    <t>Стійка дв.коробки дерев. 120мм</t>
  </si>
  <si>
    <t>Шпаклівка Кнауф мультифініш</t>
  </si>
  <si>
    <t>Шпатлівка Євро IZO стар.</t>
  </si>
  <si>
    <t>СТ-16 ґрунт.кварц.Рео</t>
  </si>
  <si>
    <t>СТ-16 ґрунт.кварц.</t>
  </si>
  <si>
    <t>Еиаль ПТ-115 біла глянц.</t>
  </si>
  <si>
    <t>Еиаль ПТ-115 Зебра біла мат.</t>
  </si>
  <si>
    <t>Фарба акрілова TRIORA</t>
  </si>
  <si>
    <t>Кут метал. перфоріров. 3м</t>
  </si>
  <si>
    <t>Піна монтажна Проф. 750мл.</t>
  </si>
  <si>
    <t>Серпянка 50мм</t>
  </si>
  <si>
    <t>Колор бежевий 100мл</t>
  </si>
  <si>
    <t>Профіль UW 100мм (3м)</t>
  </si>
  <si>
    <t>Профіль CW 100мм (3м)</t>
  </si>
  <si>
    <t>Профіль UD 0,55мм (3м)</t>
  </si>
  <si>
    <t>Профіль CD 0,55мм (3м)</t>
  </si>
  <si>
    <t>Профіль CD 0,4мм (4м)</t>
  </si>
  <si>
    <t>Круг привіконний 15*75мм</t>
  </si>
  <si>
    <t>Дюбель 6*60</t>
  </si>
  <si>
    <t>Дюбель 6*40</t>
  </si>
  <si>
    <t>Саморіз по мет. 3,5*25</t>
  </si>
  <si>
    <t>Суміш д/заповн.швів Церезіт СЕ plus</t>
  </si>
  <si>
    <t xml:space="preserve">Крейда </t>
  </si>
  <si>
    <t>Алебастр /Гіпс/</t>
  </si>
  <si>
    <t>Герметик акрилов. Білий 280мл</t>
  </si>
  <si>
    <t>Тюльпан керамічний б/в</t>
  </si>
  <si>
    <t>Унітаз б/в</t>
  </si>
  <si>
    <t xml:space="preserve">Дизпалево </t>
  </si>
  <si>
    <t>Адмін.послуги</t>
  </si>
  <si>
    <t>Ремонт апарату Элікон-01</t>
  </si>
  <si>
    <t>Послуги за розплумб.приладу обліку</t>
  </si>
  <si>
    <t>Ремонт апарату ШВЛ Фаза-21</t>
  </si>
  <si>
    <t>Штраф</t>
  </si>
  <si>
    <t>Обслуг.анал.Micros</t>
  </si>
  <si>
    <t>За пруток СB08A</t>
  </si>
  <si>
    <t>Редуктор заднього моста</t>
  </si>
  <si>
    <t>Підвищ.кваліф.</t>
  </si>
  <si>
    <t>Оренда ваг</t>
  </si>
  <si>
    <t>За кисень</t>
  </si>
  <si>
    <t>Вимір показ.стіч вод</t>
  </si>
  <si>
    <t>Страхув.мед. І фармац.</t>
  </si>
  <si>
    <t>Оплата за інформ. консульт.</t>
  </si>
  <si>
    <t>Печатки</t>
  </si>
  <si>
    <t>Обробка даних</t>
  </si>
  <si>
    <t>ІІ квартал</t>
  </si>
  <si>
    <t>ФО Карпов Є.В.</t>
  </si>
  <si>
    <t>ФО Козела С.І.</t>
  </si>
  <si>
    <t>Дизпаливо</t>
  </si>
  <si>
    <t>Бензин А92</t>
  </si>
  <si>
    <t>ФО Осіпов Є.М.</t>
  </si>
  <si>
    <t>ФО Іващенко В.В.</t>
  </si>
  <si>
    <t>ФО Свічкарь С.В.</t>
  </si>
  <si>
    <t>ФО Сорока І.В.</t>
  </si>
  <si>
    <t>Громад.організ.КЛУБ ІСПІРА</t>
  </si>
  <si>
    <t>Гігрометр ВІТ-1</t>
  </si>
  <si>
    <t xml:space="preserve">Гігрометр </t>
  </si>
  <si>
    <t>Щиток захисний</t>
  </si>
  <si>
    <t>ФО Майба С.А.</t>
  </si>
  <si>
    <t>Картопля</t>
  </si>
  <si>
    <t>Капуста</t>
  </si>
  <si>
    <t>Морква</t>
  </si>
  <si>
    <t>Цибуля</t>
  </si>
  <si>
    <t>Часник</t>
  </si>
  <si>
    <t>ФО Касаткіна Н.В.</t>
  </si>
  <si>
    <t>ТОВ АТБ-Маркет</t>
  </si>
  <si>
    <t>Пряники Літній Сад</t>
  </si>
  <si>
    <t>Цукерки Добра Корівка</t>
  </si>
  <si>
    <t>Масло вершк.</t>
  </si>
  <si>
    <t>Сир тв.Звенигородський</t>
  </si>
  <si>
    <t>Крупа ман.</t>
  </si>
  <si>
    <t>Крупа ячнева</t>
  </si>
  <si>
    <t>Крупа пшен.</t>
  </si>
  <si>
    <t>Макар.вироби.Ріжки</t>
  </si>
  <si>
    <t>Крупа кукурудз.</t>
  </si>
  <si>
    <t>Ковбаса Австрійська</t>
  </si>
  <si>
    <t>Ковбаса куряча</t>
  </si>
  <si>
    <t>ФО Корнілов Р.В.</t>
  </si>
  <si>
    <t xml:space="preserve">ФО Хохолєв О.В. </t>
  </si>
  <si>
    <t>БЕТА</t>
  </si>
  <si>
    <t>Антисептик д/рук та шкіри</t>
  </si>
  <si>
    <t>ТОВ "ЛІДЕР КАП Україна"</t>
  </si>
  <si>
    <t>Комбінезон захисний +бахіли</t>
  </si>
  <si>
    <t>ТОВ"Медичний Центр "М.Т.К."</t>
  </si>
  <si>
    <t>Лактувіт сироп 100мл.</t>
  </si>
  <si>
    <t>Мельдоній розчин 5.0 №10</t>
  </si>
  <si>
    <t>Цитокон розч.4мл.№5</t>
  </si>
  <si>
    <t>Рукавачки огляд.нестер.</t>
  </si>
  <si>
    <t xml:space="preserve">ТОВ "М'ясна Фабрика " Фаворіт Плюс" </t>
  </si>
  <si>
    <t>Сарделі домашні з сиром</t>
  </si>
  <si>
    <t>ТОВ "М'ясна Фабрика "Фаворіт Плюс"</t>
  </si>
  <si>
    <t xml:space="preserve">Ковбаса з молоком </t>
  </si>
  <si>
    <t xml:space="preserve">ТОВ "М'ясна Фабрика "Фаворіт Плюс" </t>
  </si>
  <si>
    <t>Сосиски Хот-Дог</t>
  </si>
  <si>
    <t>Послуги банку</t>
  </si>
  <si>
    <t>За обр.даних для вид.серт.</t>
  </si>
  <si>
    <t>За вимір показ.якості</t>
  </si>
  <si>
    <t>Сир тв. Звенигородський</t>
  </si>
</sst>
</file>

<file path=xl/styles.xml><?xml version="1.0" encoding="utf-8"?>
<styleSheet xmlns="http://schemas.openxmlformats.org/spreadsheetml/2006/main">
  <numFmts count="39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#,##0.0000"/>
    <numFmt numFmtId="192" formatCode="0.000"/>
    <numFmt numFmtId="193" formatCode="0.0000"/>
    <numFmt numFmtId="194" formatCode="#,##0.00&quot;грн&quot;"/>
  </numFmts>
  <fonts count="19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2" fontId="12" fillId="0" borderId="2" xfId="18" applyNumberFormat="1" applyFont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0" fillId="0" borderId="1" xfId="0" applyFont="1" applyBorder="1" applyAlignment="1">
      <alignment horizontal="left" vertical="distributed" wrapText="1"/>
    </xf>
    <xf numFmtId="0" fontId="15" fillId="0" borderId="0" xfId="15" applyAlignment="1">
      <alignment/>
    </xf>
    <xf numFmtId="0" fontId="13" fillId="0" borderId="0" xfId="0" applyFont="1" applyAlignment="1">
      <alignment/>
    </xf>
    <xf numFmtId="188" fontId="14" fillId="0" borderId="0" xfId="0" applyNumberFormat="1" applyFont="1" applyAlignment="1">
      <alignment/>
    </xf>
    <xf numFmtId="2" fontId="10" fillId="0" borderId="2" xfId="0" applyNumberFormat="1" applyFont="1" applyBorder="1" applyAlignment="1">
      <alignment horizontal="right" wrapText="1"/>
    </xf>
    <xf numFmtId="2" fontId="12" fillId="0" borderId="2" xfId="18" applyNumberFormat="1" applyFont="1" applyBorder="1" applyAlignment="1">
      <alignment horizontal="right" vertical="center" wrapText="1"/>
      <protection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12" fillId="0" borderId="2" xfId="18" applyNumberFormat="1" applyFont="1" applyFill="1" applyBorder="1" applyAlignment="1">
      <alignment horizontal="left" vertical="center" wrapText="1"/>
      <protection/>
    </xf>
    <xf numFmtId="0" fontId="10" fillId="0" borderId="1" xfId="0" applyFont="1" applyBorder="1" applyAlignment="1">
      <alignment vertical="distributed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7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10" fillId="0" borderId="1" xfId="0" applyNumberFormat="1" applyFont="1" applyFill="1" applyBorder="1" applyAlignment="1">
      <alignment horizontal="right" vertical="center" wrapText="1"/>
    </xf>
    <xf numFmtId="2" fontId="12" fillId="0" borderId="3" xfId="18" applyNumberFormat="1" applyFont="1" applyFill="1" applyBorder="1" applyAlignment="1">
      <alignment horizontal="left" vertical="top"/>
      <protection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" xfId="0" applyFont="1" applyFill="1" applyBorder="1" applyAlignment="1">
      <alignment wrapText="1"/>
    </xf>
    <xf numFmtId="2" fontId="12" fillId="0" borderId="4" xfId="18" applyNumberFormat="1" applyFont="1" applyFill="1" applyBorder="1" applyAlignment="1">
      <alignment horizontal="left" vertical="top"/>
      <protection/>
    </xf>
    <xf numFmtId="0" fontId="10" fillId="0" borderId="5" xfId="0" applyFont="1" applyBorder="1" applyAlignment="1">
      <alignment horizontal="center" vertical="center" wrapText="1"/>
    </xf>
    <xf numFmtId="2" fontId="12" fillId="0" borderId="2" xfId="18" applyNumberFormat="1" applyFont="1" applyFill="1" applyBorder="1" applyAlignment="1">
      <alignment horizontal="right" vertical="center" wrapText="1"/>
      <protection/>
    </xf>
    <xf numFmtId="2" fontId="12" fillId="0" borderId="1" xfId="18" applyNumberFormat="1" applyFont="1" applyFill="1" applyBorder="1" applyAlignment="1">
      <alignment vertical="center" wrapText="1"/>
      <protection/>
    </xf>
    <xf numFmtId="2" fontId="10" fillId="0" borderId="1" xfId="0" applyNumberFormat="1" applyFont="1" applyFill="1" applyBorder="1" applyAlignment="1">
      <alignment horizontal="right" vertical="center" wrapText="1"/>
    </xf>
    <xf numFmtId="2" fontId="12" fillId="0" borderId="1" xfId="18" applyNumberFormat="1" applyFont="1" applyFill="1" applyBorder="1" applyAlignment="1">
      <alignment horizontal="left" vertical="center" wrapText="1"/>
      <protection/>
    </xf>
    <xf numFmtId="2" fontId="10" fillId="0" borderId="5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/>
    </xf>
    <xf numFmtId="2" fontId="12" fillId="0" borderId="1" xfId="18" applyNumberFormat="1" applyFont="1" applyFill="1" applyBorder="1" applyAlignment="1">
      <alignment horizontal="right" vertical="center" wrapText="1"/>
      <protection/>
    </xf>
    <xf numFmtId="0" fontId="17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4" fontId="10" fillId="0" borderId="2" xfId="0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left" wrapText="1"/>
    </xf>
    <xf numFmtId="0" fontId="12" fillId="0" borderId="7" xfId="0" applyFont="1" applyBorder="1" applyAlignment="1">
      <alignment/>
    </xf>
    <xf numFmtId="0" fontId="17" fillId="0" borderId="4" xfId="0" applyFont="1" applyBorder="1" applyAlignment="1">
      <alignment/>
    </xf>
    <xf numFmtId="0" fontId="12" fillId="0" borderId="8" xfId="0" applyFont="1" applyBorder="1" applyAlignment="1">
      <alignment/>
    </xf>
    <xf numFmtId="2" fontId="12" fillId="0" borderId="4" xfId="18" applyNumberFormat="1" applyFont="1" applyBorder="1" applyAlignment="1">
      <alignment horizontal="left" vertical="top"/>
      <protection/>
    </xf>
    <xf numFmtId="2" fontId="12" fillId="0" borderId="9" xfId="18" applyNumberFormat="1" applyFont="1" applyFill="1" applyBorder="1" applyAlignment="1">
      <alignment horizontal="left" vertical="top"/>
      <protection/>
    </xf>
    <xf numFmtId="0" fontId="10" fillId="0" borderId="10" xfId="0" applyFont="1" applyBorder="1" applyAlignment="1">
      <alignment horizontal="center" vertical="center" wrapText="1"/>
    </xf>
    <xf numFmtId="2" fontId="12" fillId="0" borderId="11" xfId="18" applyNumberFormat="1" applyFont="1" applyBorder="1" applyAlignment="1">
      <alignment horizontal="right" vertical="center" wrapText="1"/>
      <protection/>
    </xf>
    <xf numFmtId="2" fontId="12" fillId="0" borderId="11" xfId="18" applyNumberFormat="1" applyFont="1" applyFill="1" applyBorder="1" applyAlignment="1">
      <alignment horizontal="left" vertical="center" wrapText="1"/>
      <protection/>
    </xf>
    <xf numFmtId="2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vertical="center" wrapText="1"/>
    </xf>
    <xf numFmtId="0" fontId="12" fillId="0" borderId="12" xfId="0" applyFont="1" applyBorder="1" applyAlignment="1">
      <alignment/>
    </xf>
    <xf numFmtId="4" fontId="12" fillId="0" borderId="1" xfId="18" applyNumberFormat="1" applyFont="1" applyFill="1" applyBorder="1" applyAlignment="1">
      <alignment horizontal="right" vertical="center" wrapText="1"/>
      <protection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2" fontId="18" fillId="0" borderId="2" xfId="0" applyNumberFormat="1" applyFont="1" applyFill="1" applyBorder="1" applyAlignment="1">
      <alignment/>
    </xf>
    <xf numFmtId="2" fontId="18" fillId="0" borderId="2" xfId="18" applyNumberFormat="1" applyFont="1" applyFill="1" applyBorder="1" applyAlignment="1">
      <alignment horizontal="left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2" fontId="12" fillId="0" borderId="17" xfId="18" applyNumberFormat="1" applyFont="1" applyFill="1" applyBorder="1" applyAlignment="1">
      <alignment horizontal="left" vertical="top"/>
      <protection/>
    </xf>
    <xf numFmtId="2" fontId="12" fillId="0" borderId="17" xfId="18" applyNumberFormat="1" applyFont="1" applyFill="1" applyBorder="1" applyAlignment="1">
      <alignment horizontal="left" vertical="top" wrapText="1"/>
      <protection/>
    </xf>
    <xf numFmtId="2" fontId="12" fillId="0" borderId="4" xfId="18" applyNumberFormat="1" applyFont="1" applyFill="1" applyBorder="1" applyAlignment="1">
      <alignment horizontal="left" vertical="top" wrapText="1"/>
      <protection/>
    </xf>
    <xf numFmtId="2" fontId="12" fillId="0" borderId="18" xfId="18" applyNumberFormat="1" applyFont="1" applyFill="1" applyBorder="1" applyAlignment="1">
      <alignment horizontal="left" vertical="top"/>
      <protection/>
    </xf>
    <xf numFmtId="2" fontId="12" fillId="0" borderId="19" xfId="18" applyNumberFormat="1" applyFont="1" applyFill="1" applyBorder="1" applyAlignment="1">
      <alignment horizontal="right" vertical="center" wrapText="1"/>
      <protection/>
    </xf>
    <xf numFmtId="2" fontId="12" fillId="0" borderId="19" xfId="18" applyNumberFormat="1" applyFont="1" applyFill="1" applyBorder="1" applyAlignment="1">
      <alignment horizontal="left" vertical="center" wrapText="1"/>
      <protection/>
    </xf>
    <xf numFmtId="2" fontId="10" fillId="0" borderId="6" xfId="0" applyNumberFormat="1" applyFont="1" applyFill="1" applyBorder="1" applyAlignment="1">
      <alignment horizontal="right" vertical="center" wrapText="1"/>
    </xf>
    <xf numFmtId="2" fontId="12" fillId="0" borderId="6" xfId="0" applyNumberFormat="1" applyFont="1" applyFill="1" applyBorder="1" applyAlignment="1">
      <alignment/>
    </xf>
    <xf numFmtId="0" fontId="10" fillId="0" borderId="6" xfId="0" applyFont="1" applyBorder="1" applyAlignment="1">
      <alignment wrapText="1"/>
    </xf>
    <xf numFmtId="4" fontId="10" fillId="0" borderId="6" xfId="0" applyNumberFormat="1" applyFont="1" applyBorder="1" applyAlignment="1">
      <alignment vertical="center" wrapText="1"/>
    </xf>
    <xf numFmtId="0" fontId="12" fillId="0" borderId="20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2" fontId="6" fillId="0" borderId="22" xfId="18" applyNumberFormat="1" applyFont="1" applyBorder="1" applyAlignment="1">
      <alignment horizontal="left" vertical="center" wrapText="1"/>
      <protection/>
    </xf>
    <xf numFmtId="4" fontId="5" fillId="0" borderId="23" xfId="0" applyNumberFormat="1" applyFont="1" applyBorder="1" applyAlignment="1">
      <alignment horizontal="center"/>
    </xf>
    <xf numFmtId="188" fontId="5" fillId="0" borderId="23" xfId="0" applyNumberFormat="1" applyFont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/>
    </xf>
    <xf numFmtId="189" fontId="17" fillId="0" borderId="5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te@statinfo.dp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9"/>
  <sheetViews>
    <sheetView tabSelected="1" zoomScale="75" zoomScaleNormal="75" workbookViewId="0" topLeftCell="A178">
      <selection activeCell="E197" sqref="D197:E198"/>
    </sheetView>
  </sheetViews>
  <sheetFormatPr defaultColWidth="9.140625" defaultRowHeight="12.75"/>
  <cols>
    <col min="1" max="1" width="7.8515625" style="0" customWidth="1"/>
    <col min="2" max="2" width="22.28125" style="0" customWidth="1"/>
    <col min="3" max="3" width="7.57421875" style="0" customWidth="1"/>
    <col min="4" max="4" width="10.140625" style="0" customWidth="1"/>
    <col min="5" max="5" width="19.28125" style="0" customWidth="1"/>
    <col min="6" max="6" width="9.00390625" style="0" customWidth="1"/>
    <col min="7" max="7" width="18.421875" style="0" customWidth="1"/>
    <col min="8" max="8" width="10.57421875" style="37" customWidth="1"/>
    <col min="9" max="9" width="15.28125" style="0" customWidth="1"/>
    <col min="10" max="10" width="9.8515625" style="0" customWidth="1"/>
    <col min="11" max="11" width="11.00390625" style="0" customWidth="1"/>
  </cols>
  <sheetData>
    <row r="2" spans="1:10" ht="18">
      <c r="A2" s="1"/>
      <c r="B2" s="2"/>
      <c r="C2" s="2"/>
      <c r="D2" s="118" t="s">
        <v>0</v>
      </c>
      <c r="E2" s="118"/>
      <c r="F2" s="118"/>
      <c r="G2" s="118"/>
      <c r="H2" s="118"/>
      <c r="I2" s="2"/>
      <c r="J2" s="2"/>
    </row>
    <row r="3" spans="1:10" ht="18">
      <c r="A3" s="1"/>
      <c r="B3" s="119" t="s">
        <v>1</v>
      </c>
      <c r="C3" s="119"/>
      <c r="D3" s="119"/>
      <c r="E3" s="119"/>
      <c r="F3" s="119"/>
      <c r="G3" s="119"/>
      <c r="H3" s="119"/>
      <c r="I3" s="119"/>
      <c r="J3" s="119"/>
    </row>
    <row r="4" spans="1:10" ht="17.25">
      <c r="A4" s="1"/>
      <c r="B4" s="118" t="s">
        <v>23</v>
      </c>
      <c r="C4" s="118"/>
      <c r="D4" s="118"/>
      <c r="E4" s="118"/>
      <c r="F4" s="118"/>
      <c r="G4" s="118"/>
      <c r="H4" s="118"/>
      <c r="I4" s="118"/>
      <c r="J4" s="118"/>
    </row>
    <row r="5" spans="1:10" ht="13.5">
      <c r="A5" s="1"/>
      <c r="B5" s="3"/>
      <c r="C5" s="3"/>
      <c r="D5" s="3"/>
      <c r="E5" s="120" t="s">
        <v>2</v>
      </c>
      <c r="F5" s="120"/>
      <c r="G5" s="120"/>
      <c r="H5" s="120"/>
      <c r="I5" s="3"/>
      <c r="J5" s="3"/>
    </row>
    <row r="6" spans="1:10" ht="13.5">
      <c r="A6" s="1"/>
      <c r="B6" s="1"/>
      <c r="C6" s="1"/>
      <c r="D6" s="4"/>
      <c r="E6" s="4"/>
      <c r="F6" s="4"/>
      <c r="G6" s="4"/>
      <c r="H6" s="35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36"/>
      <c r="I7" s="1"/>
      <c r="J7" s="1"/>
    </row>
    <row r="8" spans="1:11" ht="50.25" customHeight="1">
      <c r="A8" s="114" t="s">
        <v>3</v>
      </c>
      <c r="B8" s="114" t="s">
        <v>4</v>
      </c>
      <c r="C8" s="116" t="s">
        <v>5</v>
      </c>
      <c r="D8" s="116"/>
      <c r="E8" s="116"/>
      <c r="F8" s="114" t="s">
        <v>6</v>
      </c>
      <c r="G8" s="121" t="s">
        <v>7</v>
      </c>
      <c r="H8" s="121"/>
      <c r="I8" s="121"/>
      <c r="J8" s="121"/>
      <c r="K8" s="116" t="s">
        <v>18</v>
      </c>
    </row>
    <row r="9" spans="1:11" ht="88.5" customHeight="1" thickBot="1">
      <c r="A9" s="114"/>
      <c r="B9" s="115"/>
      <c r="C9" s="82" t="s">
        <v>8</v>
      </c>
      <c r="D9" s="83" t="s">
        <v>9</v>
      </c>
      <c r="E9" s="83" t="s">
        <v>10</v>
      </c>
      <c r="F9" s="115"/>
      <c r="G9" s="83" t="s">
        <v>11</v>
      </c>
      <c r="H9" s="84" t="s">
        <v>12</v>
      </c>
      <c r="I9" s="83" t="s">
        <v>13</v>
      </c>
      <c r="J9" s="82" t="s">
        <v>12</v>
      </c>
      <c r="K9" s="117"/>
    </row>
    <row r="10" spans="2:11" ht="14.25" customHeight="1" thickBot="1">
      <c r="B10" s="85"/>
      <c r="C10" s="86"/>
      <c r="D10" s="87"/>
      <c r="E10" s="87"/>
      <c r="F10" s="86"/>
      <c r="G10" s="87"/>
      <c r="H10" s="88"/>
      <c r="I10" s="87"/>
      <c r="J10" s="86"/>
      <c r="K10" s="89">
        <v>154.5</v>
      </c>
    </row>
    <row r="11" spans="1:11" s="23" customFormat="1" ht="12" customHeight="1">
      <c r="A11" s="111" t="s">
        <v>14</v>
      </c>
      <c r="B11" s="58" t="s">
        <v>15</v>
      </c>
      <c r="C11" s="110">
        <v>94.44</v>
      </c>
      <c r="D11" s="60"/>
      <c r="E11" s="60"/>
      <c r="F11" s="59">
        <f>SUM(C11:E11)</f>
        <v>94.44</v>
      </c>
      <c r="G11" s="61" t="s">
        <v>144</v>
      </c>
      <c r="H11" s="50">
        <v>0.2</v>
      </c>
      <c r="I11" s="60"/>
      <c r="J11" s="45"/>
      <c r="K11" s="62"/>
    </row>
    <row r="12" spans="1:11" s="23" customFormat="1" ht="12" customHeight="1">
      <c r="A12" s="112"/>
      <c r="B12" s="63"/>
      <c r="C12" s="22"/>
      <c r="D12" s="16"/>
      <c r="E12" s="17"/>
      <c r="F12" s="22"/>
      <c r="G12" s="28" t="s">
        <v>158</v>
      </c>
      <c r="H12" s="38">
        <v>6.78</v>
      </c>
      <c r="I12" s="17"/>
      <c r="J12" s="6"/>
      <c r="K12" s="64"/>
    </row>
    <row r="13" spans="1:11" s="23" customFormat="1" ht="12" customHeight="1">
      <c r="A13" s="112"/>
      <c r="B13" s="63"/>
      <c r="C13" s="22"/>
      <c r="D13" s="16"/>
      <c r="E13" s="17"/>
      <c r="F13" s="22"/>
      <c r="G13" s="28" t="s">
        <v>159</v>
      </c>
      <c r="H13" s="38">
        <v>0.276</v>
      </c>
      <c r="I13" s="17"/>
      <c r="J13" s="6"/>
      <c r="K13" s="64"/>
    </row>
    <row r="14" spans="1:11" s="23" customFormat="1" ht="24">
      <c r="A14" s="112"/>
      <c r="B14" s="63"/>
      <c r="C14" s="6"/>
      <c r="D14" s="16"/>
      <c r="E14" s="17"/>
      <c r="F14" s="24"/>
      <c r="G14" s="5" t="s">
        <v>145</v>
      </c>
      <c r="H14" s="38">
        <v>2.93</v>
      </c>
      <c r="I14" s="17"/>
      <c r="J14" s="6"/>
      <c r="K14" s="64"/>
    </row>
    <row r="15" spans="1:11" s="23" customFormat="1" ht="24">
      <c r="A15" s="112"/>
      <c r="B15" s="63"/>
      <c r="C15" s="6"/>
      <c r="D15" s="16"/>
      <c r="E15" s="17"/>
      <c r="F15" s="24"/>
      <c r="G15" s="5" t="s">
        <v>146</v>
      </c>
      <c r="H15" s="38">
        <f>0.325+0.325</f>
        <v>0.65</v>
      </c>
      <c r="I15" s="17"/>
      <c r="J15" s="6"/>
      <c r="K15" s="64"/>
    </row>
    <row r="16" spans="1:11" s="23" customFormat="1" ht="24">
      <c r="A16" s="112"/>
      <c r="B16" s="63"/>
      <c r="C16" s="6"/>
      <c r="D16" s="16"/>
      <c r="E16" s="17"/>
      <c r="F16" s="24"/>
      <c r="G16" s="5" t="s">
        <v>147</v>
      </c>
      <c r="H16" s="38">
        <v>9.18</v>
      </c>
      <c r="I16" s="17"/>
      <c r="J16" s="6"/>
      <c r="K16" s="64"/>
    </row>
    <row r="17" spans="1:11" s="23" customFormat="1" ht="27" customHeight="1">
      <c r="A17" s="112"/>
      <c r="B17" s="63"/>
      <c r="C17" s="6"/>
      <c r="D17" s="16"/>
      <c r="E17" s="17"/>
      <c r="F17" s="24"/>
      <c r="G17" s="10" t="s">
        <v>157</v>
      </c>
      <c r="H17" s="38">
        <v>6</v>
      </c>
      <c r="I17" s="17"/>
      <c r="J17" s="25"/>
      <c r="K17" s="64"/>
    </row>
    <row r="18" spans="1:11" s="23" customFormat="1" ht="25.5" customHeight="1">
      <c r="A18" s="112"/>
      <c r="B18" s="63"/>
      <c r="C18" s="6"/>
      <c r="D18" s="16"/>
      <c r="E18" s="17"/>
      <c r="F18" s="26"/>
      <c r="G18" s="10" t="s">
        <v>148</v>
      </c>
      <c r="H18" s="38">
        <v>1.214</v>
      </c>
      <c r="I18" s="17"/>
      <c r="J18" s="25"/>
      <c r="K18" s="64"/>
    </row>
    <row r="19" spans="1:11" s="23" customFormat="1" ht="18.75" customHeight="1">
      <c r="A19" s="112"/>
      <c r="B19" s="63"/>
      <c r="C19" s="6"/>
      <c r="D19" s="16"/>
      <c r="E19" s="17"/>
      <c r="F19" s="26"/>
      <c r="G19" s="28" t="s">
        <v>149</v>
      </c>
      <c r="H19" s="29">
        <f>2.95+2.95</f>
        <v>5.9</v>
      </c>
      <c r="I19" s="17"/>
      <c r="J19" s="25"/>
      <c r="K19" s="64"/>
    </row>
    <row r="20" spans="1:11" s="23" customFormat="1" ht="18.75" customHeight="1">
      <c r="A20" s="112"/>
      <c r="B20" s="63"/>
      <c r="C20" s="6"/>
      <c r="D20" s="16"/>
      <c r="E20" s="17"/>
      <c r="F20" s="26"/>
      <c r="G20" s="28" t="s">
        <v>150</v>
      </c>
      <c r="H20" s="29">
        <v>2.25</v>
      </c>
      <c r="I20" s="17"/>
      <c r="J20" s="25"/>
      <c r="K20" s="64"/>
    </row>
    <row r="21" spans="1:11" s="23" customFormat="1" ht="25.5" customHeight="1">
      <c r="A21" s="112"/>
      <c r="B21" s="63"/>
      <c r="C21" s="6"/>
      <c r="D21" s="16"/>
      <c r="E21" s="17"/>
      <c r="F21" s="26"/>
      <c r="G21" s="28" t="s">
        <v>151</v>
      </c>
      <c r="H21" s="29">
        <v>2.73</v>
      </c>
      <c r="I21" s="17"/>
      <c r="J21" s="25"/>
      <c r="K21" s="64"/>
    </row>
    <row r="22" spans="1:11" s="23" customFormat="1" ht="18.75" customHeight="1">
      <c r="A22" s="112"/>
      <c r="B22" s="63"/>
      <c r="C22" s="6"/>
      <c r="D22" s="16"/>
      <c r="E22" s="17"/>
      <c r="F22" s="26"/>
      <c r="G22" s="28" t="s">
        <v>152</v>
      </c>
      <c r="H22" s="29">
        <f>2+2</f>
        <v>4</v>
      </c>
      <c r="I22" s="17"/>
      <c r="J22" s="25"/>
      <c r="K22" s="64"/>
    </row>
    <row r="23" spans="1:11" s="23" customFormat="1" ht="16.5" customHeight="1">
      <c r="A23" s="112"/>
      <c r="B23" s="63"/>
      <c r="C23" s="6"/>
      <c r="D23" s="16"/>
      <c r="E23" s="17"/>
      <c r="F23" s="26"/>
      <c r="G23" s="28" t="s">
        <v>153</v>
      </c>
      <c r="H23" s="29">
        <v>1.35</v>
      </c>
      <c r="I23" s="17"/>
      <c r="J23" s="25"/>
      <c r="K23" s="64"/>
    </row>
    <row r="24" spans="1:11" s="23" customFormat="1" ht="22.5" customHeight="1">
      <c r="A24" s="112"/>
      <c r="B24" s="63"/>
      <c r="C24" s="6"/>
      <c r="D24" s="16"/>
      <c r="E24" s="17"/>
      <c r="F24" s="26"/>
      <c r="G24" s="28" t="s">
        <v>154</v>
      </c>
      <c r="H24" s="29">
        <v>1.605</v>
      </c>
      <c r="I24" s="17"/>
      <c r="J24" s="25"/>
      <c r="K24" s="64"/>
    </row>
    <row r="25" spans="1:11" s="23" customFormat="1" ht="15.75" customHeight="1">
      <c r="A25" s="112"/>
      <c r="B25" s="63"/>
      <c r="C25" s="6"/>
      <c r="D25" s="16"/>
      <c r="E25" s="17"/>
      <c r="F25" s="26"/>
      <c r="G25" s="28" t="s">
        <v>155</v>
      </c>
      <c r="H25" s="29">
        <v>0.887</v>
      </c>
      <c r="I25" s="17"/>
      <c r="J25" s="25"/>
      <c r="K25" s="64"/>
    </row>
    <row r="26" spans="1:11" s="23" customFormat="1" ht="15.75" customHeight="1">
      <c r="A26" s="112"/>
      <c r="B26" s="63"/>
      <c r="C26" s="6"/>
      <c r="D26" s="16"/>
      <c r="E26" s="27"/>
      <c r="F26" s="26"/>
      <c r="G26" s="28" t="s">
        <v>156</v>
      </c>
      <c r="H26" s="29">
        <v>0.055</v>
      </c>
      <c r="I26" s="17"/>
      <c r="J26" s="25"/>
      <c r="K26" s="64"/>
    </row>
    <row r="27" spans="1:11" s="23" customFormat="1" ht="15.75" customHeight="1">
      <c r="A27" s="112"/>
      <c r="B27" s="63"/>
      <c r="C27" s="6"/>
      <c r="D27" s="16"/>
      <c r="E27" s="27"/>
      <c r="F27" s="26"/>
      <c r="G27" s="21"/>
      <c r="H27" s="29"/>
      <c r="I27" s="17"/>
      <c r="J27" s="25"/>
      <c r="K27" s="64"/>
    </row>
    <row r="28" spans="1:11" s="23" customFormat="1" ht="25.5" customHeight="1">
      <c r="A28" s="112"/>
      <c r="B28" s="65" t="s">
        <v>24</v>
      </c>
      <c r="C28" s="6"/>
      <c r="D28" s="34">
        <f>800/1000</f>
        <v>0.8</v>
      </c>
      <c r="E28" s="7" t="s">
        <v>25</v>
      </c>
      <c r="F28" s="32">
        <f>D28</f>
        <v>0.8</v>
      </c>
      <c r="G28" s="21"/>
      <c r="H28" s="29"/>
      <c r="I28" s="19" t="s">
        <v>25</v>
      </c>
      <c r="J28" s="30">
        <v>0.8</v>
      </c>
      <c r="K28" s="64"/>
    </row>
    <row r="29" spans="1:11" s="23" customFormat="1" ht="24.75" customHeight="1">
      <c r="A29" s="112"/>
      <c r="B29" s="65" t="s">
        <v>24</v>
      </c>
      <c r="C29" s="6"/>
      <c r="D29" s="34">
        <f>650/1000</f>
        <v>0.65</v>
      </c>
      <c r="E29" s="18" t="s">
        <v>26</v>
      </c>
      <c r="F29" s="32">
        <f aca="true" t="shared" si="0" ref="F29:F92">D29</f>
        <v>0.65</v>
      </c>
      <c r="G29" s="21"/>
      <c r="H29" s="29"/>
      <c r="I29" s="19" t="s">
        <v>26</v>
      </c>
      <c r="J29" s="30">
        <v>0.65</v>
      </c>
      <c r="K29" s="64"/>
    </row>
    <row r="30" spans="1:11" s="23" customFormat="1" ht="21" customHeight="1">
      <c r="A30" s="112"/>
      <c r="B30" s="65" t="s">
        <v>24</v>
      </c>
      <c r="C30" s="6"/>
      <c r="D30" s="34">
        <f>2160/1000</f>
        <v>2.16</v>
      </c>
      <c r="E30" s="18" t="s">
        <v>27</v>
      </c>
      <c r="F30" s="32">
        <f t="shared" si="0"/>
        <v>2.16</v>
      </c>
      <c r="G30" s="21"/>
      <c r="H30" s="29"/>
      <c r="I30" s="19" t="s">
        <v>27</v>
      </c>
      <c r="J30" s="30">
        <v>2.16</v>
      </c>
      <c r="K30" s="64"/>
    </row>
    <row r="31" spans="1:11" s="23" customFormat="1" ht="19.5" customHeight="1">
      <c r="A31" s="112"/>
      <c r="B31" s="65" t="s">
        <v>24</v>
      </c>
      <c r="C31" s="6"/>
      <c r="D31" s="34">
        <f>1800/1000</f>
        <v>1.8</v>
      </c>
      <c r="E31" s="18" t="s">
        <v>28</v>
      </c>
      <c r="F31" s="32">
        <f t="shared" si="0"/>
        <v>1.8</v>
      </c>
      <c r="G31" s="21"/>
      <c r="H31" s="29"/>
      <c r="I31" s="19" t="s">
        <v>28</v>
      </c>
      <c r="J31" s="30">
        <v>1.8</v>
      </c>
      <c r="K31" s="64"/>
    </row>
    <row r="32" spans="1:11" s="23" customFormat="1" ht="19.5" customHeight="1">
      <c r="A32" s="112"/>
      <c r="B32" s="65" t="s">
        <v>24</v>
      </c>
      <c r="C32" s="6"/>
      <c r="D32" s="34">
        <f>200/1000</f>
        <v>0.2</v>
      </c>
      <c r="E32" s="18" t="s">
        <v>29</v>
      </c>
      <c r="F32" s="32">
        <f t="shared" si="0"/>
        <v>0.2</v>
      </c>
      <c r="G32" s="21"/>
      <c r="H32" s="29"/>
      <c r="I32" s="19" t="s">
        <v>29</v>
      </c>
      <c r="J32" s="30">
        <v>0.2</v>
      </c>
      <c r="K32" s="64"/>
    </row>
    <row r="33" spans="1:11" s="23" customFormat="1" ht="19.5" customHeight="1">
      <c r="A33" s="112"/>
      <c r="B33" s="44" t="s">
        <v>30</v>
      </c>
      <c r="C33" s="6"/>
      <c r="D33" s="34">
        <v>0.88</v>
      </c>
      <c r="E33" s="18" t="s">
        <v>31</v>
      </c>
      <c r="F33" s="32">
        <f t="shared" si="0"/>
        <v>0.88</v>
      </c>
      <c r="G33" s="21"/>
      <c r="H33" s="29"/>
      <c r="I33" s="19" t="s">
        <v>31</v>
      </c>
      <c r="J33" s="30">
        <v>0.88</v>
      </c>
      <c r="K33" s="64"/>
    </row>
    <row r="34" spans="1:11" s="23" customFormat="1" ht="19.5" customHeight="1">
      <c r="A34" s="112"/>
      <c r="B34" s="44" t="s">
        <v>30</v>
      </c>
      <c r="C34" s="6"/>
      <c r="D34" s="34">
        <v>0.05</v>
      </c>
      <c r="E34" s="18" t="s">
        <v>32</v>
      </c>
      <c r="F34" s="32">
        <f t="shared" si="0"/>
        <v>0.05</v>
      </c>
      <c r="G34" s="21"/>
      <c r="H34" s="29"/>
      <c r="I34" s="19" t="s">
        <v>32</v>
      </c>
      <c r="J34" s="30">
        <v>0.05</v>
      </c>
      <c r="K34" s="64"/>
    </row>
    <row r="35" spans="1:11" s="23" customFormat="1" ht="19.5" customHeight="1">
      <c r="A35" s="112"/>
      <c r="B35" s="44" t="s">
        <v>30</v>
      </c>
      <c r="C35" s="6"/>
      <c r="D35" s="34">
        <v>0.08</v>
      </c>
      <c r="E35" s="18" t="s">
        <v>33</v>
      </c>
      <c r="F35" s="32">
        <f t="shared" si="0"/>
        <v>0.08</v>
      </c>
      <c r="G35" s="21"/>
      <c r="H35" s="29"/>
      <c r="I35" s="19" t="s">
        <v>33</v>
      </c>
      <c r="J35" s="30">
        <v>0.08</v>
      </c>
      <c r="K35" s="64"/>
    </row>
    <row r="36" spans="1:11" s="23" customFormat="1" ht="19.5" customHeight="1">
      <c r="A36" s="112"/>
      <c r="B36" s="44" t="s">
        <v>30</v>
      </c>
      <c r="C36" s="6"/>
      <c r="D36" s="34">
        <v>0.16</v>
      </c>
      <c r="E36" s="18" t="s">
        <v>34</v>
      </c>
      <c r="F36" s="32">
        <f t="shared" si="0"/>
        <v>0.16</v>
      </c>
      <c r="G36" s="21"/>
      <c r="H36" s="29"/>
      <c r="I36" s="19" t="s">
        <v>34</v>
      </c>
      <c r="J36" s="30">
        <v>0.16</v>
      </c>
      <c r="K36" s="64"/>
    </row>
    <row r="37" spans="1:11" s="23" customFormat="1" ht="19.5" customHeight="1">
      <c r="A37" s="112"/>
      <c r="B37" s="44" t="s">
        <v>30</v>
      </c>
      <c r="C37" s="6"/>
      <c r="D37" s="34">
        <v>0.5</v>
      </c>
      <c r="E37" s="18" t="s">
        <v>35</v>
      </c>
      <c r="F37" s="32">
        <f t="shared" si="0"/>
        <v>0.5</v>
      </c>
      <c r="G37" s="21"/>
      <c r="H37" s="29"/>
      <c r="I37" s="19" t="s">
        <v>35</v>
      </c>
      <c r="J37" s="30">
        <v>0.5</v>
      </c>
      <c r="K37" s="64"/>
    </row>
    <row r="38" spans="1:11" s="23" customFormat="1" ht="19.5" customHeight="1">
      <c r="A38" s="112"/>
      <c r="B38" s="44" t="s">
        <v>30</v>
      </c>
      <c r="C38" s="6"/>
      <c r="D38" s="34">
        <f>12/1000</f>
        <v>0.012</v>
      </c>
      <c r="E38" s="18" t="s">
        <v>36</v>
      </c>
      <c r="F38" s="32">
        <f t="shared" si="0"/>
        <v>0.012</v>
      </c>
      <c r="G38" s="21"/>
      <c r="H38" s="29"/>
      <c r="I38" s="19" t="s">
        <v>36</v>
      </c>
      <c r="J38" s="30">
        <v>0.012</v>
      </c>
      <c r="K38" s="64"/>
    </row>
    <row r="39" spans="1:11" s="23" customFormat="1" ht="19.5" customHeight="1">
      <c r="A39" s="112"/>
      <c r="B39" s="44" t="s">
        <v>30</v>
      </c>
      <c r="C39" s="6"/>
      <c r="D39" s="34">
        <f>480/1000</f>
        <v>0.48</v>
      </c>
      <c r="E39" s="18" t="s">
        <v>37</v>
      </c>
      <c r="F39" s="32">
        <f t="shared" si="0"/>
        <v>0.48</v>
      </c>
      <c r="G39" s="21"/>
      <c r="H39" s="29"/>
      <c r="I39" s="19" t="s">
        <v>37</v>
      </c>
      <c r="J39" s="30">
        <v>0.48</v>
      </c>
      <c r="K39" s="64"/>
    </row>
    <row r="40" spans="1:11" s="23" customFormat="1" ht="19.5" customHeight="1">
      <c r="A40" s="112"/>
      <c r="B40" s="44" t="s">
        <v>30</v>
      </c>
      <c r="C40" s="6"/>
      <c r="D40" s="34">
        <v>0.43</v>
      </c>
      <c r="E40" s="18" t="s">
        <v>38</v>
      </c>
      <c r="F40" s="32">
        <f t="shared" si="0"/>
        <v>0.43</v>
      </c>
      <c r="G40" s="21"/>
      <c r="H40" s="29"/>
      <c r="I40" s="19" t="s">
        <v>38</v>
      </c>
      <c r="J40" s="30">
        <v>0.43</v>
      </c>
      <c r="K40" s="64"/>
    </row>
    <row r="41" spans="1:11" s="23" customFormat="1" ht="19.5" customHeight="1">
      <c r="A41" s="112"/>
      <c r="B41" s="44" t="s">
        <v>30</v>
      </c>
      <c r="C41" s="6"/>
      <c r="D41" s="34">
        <f>174/1000</f>
        <v>0.174</v>
      </c>
      <c r="E41" s="18" t="s">
        <v>39</v>
      </c>
      <c r="F41" s="32">
        <f t="shared" si="0"/>
        <v>0.174</v>
      </c>
      <c r="G41" s="21"/>
      <c r="H41" s="29"/>
      <c r="I41" s="19" t="s">
        <v>39</v>
      </c>
      <c r="J41" s="30">
        <v>0.174</v>
      </c>
      <c r="K41" s="64"/>
    </row>
    <row r="42" spans="1:11" s="23" customFormat="1" ht="19.5" customHeight="1">
      <c r="A42" s="112"/>
      <c r="B42" s="44" t="s">
        <v>30</v>
      </c>
      <c r="C42" s="6"/>
      <c r="D42" s="34">
        <v>0.036</v>
      </c>
      <c r="E42" s="18" t="s">
        <v>40</v>
      </c>
      <c r="F42" s="32">
        <f t="shared" si="0"/>
        <v>0.036</v>
      </c>
      <c r="G42" s="21"/>
      <c r="H42" s="29"/>
      <c r="I42" s="19" t="s">
        <v>40</v>
      </c>
      <c r="J42" s="30">
        <v>0.036</v>
      </c>
      <c r="K42" s="64"/>
    </row>
    <row r="43" spans="1:11" s="23" customFormat="1" ht="19.5" customHeight="1">
      <c r="A43" s="112"/>
      <c r="B43" s="44" t="s">
        <v>30</v>
      </c>
      <c r="C43" s="6"/>
      <c r="D43" s="34">
        <v>0.2</v>
      </c>
      <c r="E43" s="18" t="s">
        <v>41</v>
      </c>
      <c r="F43" s="32">
        <f t="shared" si="0"/>
        <v>0.2</v>
      </c>
      <c r="G43" s="21"/>
      <c r="H43" s="29"/>
      <c r="I43" s="19" t="s">
        <v>41</v>
      </c>
      <c r="J43" s="30">
        <v>0.2</v>
      </c>
      <c r="K43" s="64"/>
    </row>
    <row r="44" spans="1:11" s="23" customFormat="1" ht="19.5" customHeight="1">
      <c r="A44" s="112"/>
      <c r="B44" s="44" t="s">
        <v>30</v>
      </c>
      <c r="C44" s="6"/>
      <c r="D44" s="34">
        <v>0.068</v>
      </c>
      <c r="E44" s="18" t="s">
        <v>42</v>
      </c>
      <c r="F44" s="32">
        <f t="shared" si="0"/>
        <v>0.068</v>
      </c>
      <c r="G44" s="21"/>
      <c r="H44" s="29"/>
      <c r="I44" s="19" t="s">
        <v>42</v>
      </c>
      <c r="J44" s="30">
        <v>0.068</v>
      </c>
      <c r="K44" s="64"/>
    </row>
    <row r="45" spans="1:11" s="23" customFormat="1" ht="19.5" customHeight="1">
      <c r="A45" s="112"/>
      <c r="B45" s="44" t="s">
        <v>30</v>
      </c>
      <c r="C45" s="6"/>
      <c r="D45" s="34">
        <v>0.09</v>
      </c>
      <c r="E45" s="18" t="s">
        <v>43</v>
      </c>
      <c r="F45" s="32">
        <f t="shared" si="0"/>
        <v>0.09</v>
      </c>
      <c r="G45" s="21"/>
      <c r="H45" s="29"/>
      <c r="I45" s="19" t="s">
        <v>43</v>
      </c>
      <c r="J45" s="30">
        <v>0.09</v>
      </c>
      <c r="K45" s="64"/>
    </row>
    <row r="46" spans="1:11" s="23" customFormat="1" ht="19.5" customHeight="1">
      <c r="A46" s="112"/>
      <c r="B46" s="44" t="s">
        <v>30</v>
      </c>
      <c r="C46" s="6"/>
      <c r="D46" s="34">
        <v>0.24</v>
      </c>
      <c r="E46" s="18" t="s">
        <v>44</v>
      </c>
      <c r="F46" s="32">
        <f t="shared" si="0"/>
        <v>0.24</v>
      </c>
      <c r="G46" s="21"/>
      <c r="H46" s="29"/>
      <c r="I46" s="19" t="s">
        <v>44</v>
      </c>
      <c r="J46" s="30">
        <v>0.24</v>
      </c>
      <c r="K46" s="64"/>
    </row>
    <row r="47" spans="1:11" s="23" customFormat="1" ht="19.5" customHeight="1">
      <c r="A47" s="112"/>
      <c r="B47" s="44" t="s">
        <v>30</v>
      </c>
      <c r="C47" s="6"/>
      <c r="D47" s="34">
        <v>0.065</v>
      </c>
      <c r="E47" s="18" t="s">
        <v>45</v>
      </c>
      <c r="F47" s="32">
        <f t="shared" si="0"/>
        <v>0.065</v>
      </c>
      <c r="G47" s="21"/>
      <c r="H47" s="29"/>
      <c r="I47" s="19" t="s">
        <v>45</v>
      </c>
      <c r="J47" s="30">
        <v>0.065</v>
      </c>
      <c r="K47" s="64"/>
    </row>
    <row r="48" spans="1:11" s="23" customFormat="1" ht="19.5" customHeight="1">
      <c r="A48" s="112"/>
      <c r="B48" s="44" t="s">
        <v>30</v>
      </c>
      <c r="C48" s="6"/>
      <c r="D48" s="34">
        <v>0.08</v>
      </c>
      <c r="E48" s="18" t="s">
        <v>46</v>
      </c>
      <c r="F48" s="32">
        <f t="shared" si="0"/>
        <v>0.08</v>
      </c>
      <c r="G48" s="21"/>
      <c r="H48" s="29"/>
      <c r="I48" s="19" t="s">
        <v>46</v>
      </c>
      <c r="J48" s="30">
        <v>0.08</v>
      </c>
      <c r="K48" s="64"/>
    </row>
    <row r="49" spans="1:11" s="23" customFormat="1" ht="12" customHeight="1">
      <c r="A49" s="112"/>
      <c r="B49" s="44" t="s">
        <v>30</v>
      </c>
      <c r="C49" s="6"/>
      <c r="D49" s="14">
        <v>0.094</v>
      </c>
      <c r="E49" s="18" t="s">
        <v>47</v>
      </c>
      <c r="F49" s="33">
        <f t="shared" si="0"/>
        <v>0.094</v>
      </c>
      <c r="G49" s="21"/>
      <c r="H49" s="29"/>
      <c r="I49" s="20" t="s">
        <v>47</v>
      </c>
      <c r="J49" s="31">
        <v>0.094</v>
      </c>
      <c r="K49" s="64"/>
    </row>
    <row r="50" spans="1:11" s="23" customFormat="1" ht="12" customHeight="1">
      <c r="A50" s="112"/>
      <c r="B50" s="44" t="s">
        <v>30</v>
      </c>
      <c r="C50" s="6"/>
      <c r="D50" s="15">
        <v>0.64</v>
      </c>
      <c r="E50" s="18" t="s">
        <v>19</v>
      </c>
      <c r="F50" s="33">
        <f t="shared" si="0"/>
        <v>0.64</v>
      </c>
      <c r="G50" s="21"/>
      <c r="H50" s="29"/>
      <c r="I50" s="20" t="s">
        <v>19</v>
      </c>
      <c r="J50" s="31">
        <v>0.64</v>
      </c>
      <c r="K50" s="64"/>
    </row>
    <row r="51" spans="1:11" s="23" customFormat="1" ht="12" customHeight="1">
      <c r="A51" s="112"/>
      <c r="B51" s="44" t="s">
        <v>30</v>
      </c>
      <c r="C51" s="6"/>
      <c r="D51" s="15">
        <v>0.45</v>
      </c>
      <c r="E51" s="18" t="s">
        <v>19</v>
      </c>
      <c r="F51" s="33">
        <f t="shared" si="0"/>
        <v>0.45</v>
      </c>
      <c r="G51" s="21"/>
      <c r="H51" s="29"/>
      <c r="I51" s="20" t="s">
        <v>19</v>
      </c>
      <c r="J51" s="31">
        <v>0.45</v>
      </c>
      <c r="K51" s="64"/>
    </row>
    <row r="52" spans="1:11" s="23" customFormat="1" ht="12" customHeight="1">
      <c r="A52" s="112"/>
      <c r="B52" s="44" t="s">
        <v>30</v>
      </c>
      <c r="C52" s="6"/>
      <c r="D52" s="15">
        <v>0.052</v>
      </c>
      <c r="E52" s="18" t="s">
        <v>48</v>
      </c>
      <c r="F52" s="33">
        <f t="shared" si="0"/>
        <v>0.052</v>
      </c>
      <c r="G52" s="21"/>
      <c r="H52" s="29"/>
      <c r="I52" s="20" t="s">
        <v>48</v>
      </c>
      <c r="J52" s="31">
        <v>0.052</v>
      </c>
      <c r="K52" s="64"/>
    </row>
    <row r="53" spans="1:11" s="23" customFormat="1" ht="12" customHeight="1">
      <c r="A53" s="112"/>
      <c r="B53" s="44" t="s">
        <v>30</v>
      </c>
      <c r="C53" s="6"/>
      <c r="D53" s="15">
        <v>0.034</v>
      </c>
      <c r="E53" s="18" t="s">
        <v>49</v>
      </c>
      <c r="F53" s="33">
        <f t="shared" si="0"/>
        <v>0.034</v>
      </c>
      <c r="G53" s="21"/>
      <c r="H53" s="29"/>
      <c r="I53" s="20" t="s">
        <v>49</v>
      </c>
      <c r="J53" s="31">
        <v>0.034</v>
      </c>
      <c r="K53" s="64"/>
    </row>
    <row r="54" spans="1:11" s="23" customFormat="1" ht="12" customHeight="1">
      <c r="A54" s="112"/>
      <c r="B54" s="44" t="s">
        <v>30</v>
      </c>
      <c r="C54" s="6"/>
      <c r="D54" s="15">
        <v>0.026</v>
      </c>
      <c r="E54" s="18" t="s">
        <v>50</v>
      </c>
      <c r="F54" s="33">
        <f t="shared" si="0"/>
        <v>0.026</v>
      </c>
      <c r="G54" s="21"/>
      <c r="H54" s="29"/>
      <c r="I54" s="20" t="s">
        <v>50</v>
      </c>
      <c r="J54" s="31">
        <v>0.026</v>
      </c>
      <c r="K54" s="64"/>
    </row>
    <row r="55" spans="1:11" s="23" customFormat="1" ht="12" customHeight="1">
      <c r="A55" s="112"/>
      <c r="B55" s="44" t="s">
        <v>30</v>
      </c>
      <c r="C55" s="6"/>
      <c r="D55" s="15">
        <v>0.09</v>
      </c>
      <c r="E55" s="18" t="s">
        <v>51</v>
      </c>
      <c r="F55" s="33">
        <f t="shared" si="0"/>
        <v>0.09</v>
      </c>
      <c r="G55" s="21"/>
      <c r="H55" s="29"/>
      <c r="I55" s="20" t="s">
        <v>51</v>
      </c>
      <c r="J55" s="31">
        <v>0.09</v>
      </c>
      <c r="K55" s="64"/>
    </row>
    <row r="56" spans="1:11" s="23" customFormat="1" ht="12" customHeight="1">
      <c r="A56" s="112"/>
      <c r="B56" s="44" t="s">
        <v>30</v>
      </c>
      <c r="C56" s="6"/>
      <c r="D56" s="15">
        <v>0.038</v>
      </c>
      <c r="E56" s="18" t="s">
        <v>52</v>
      </c>
      <c r="F56" s="33">
        <f t="shared" si="0"/>
        <v>0.038</v>
      </c>
      <c r="G56" s="21"/>
      <c r="H56" s="29"/>
      <c r="I56" s="20" t="s">
        <v>52</v>
      </c>
      <c r="J56" s="31">
        <v>0.038</v>
      </c>
      <c r="K56" s="64"/>
    </row>
    <row r="57" spans="1:11" s="23" customFormat="1" ht="12" customHeight="1">
      <c r="A57" s="112"/>
      <c r="B57" s="44" t="s">
        <v>30</v>
      </c>
      <c r="C57" s="6"/>
      <c r="D57" s="15">
        <v>0.022</v>
      </c>
      <c r="E57" s="18" t="s">
        <v>53</v>
      </c>
      <c r="F57" s="33">
        <f t="shared" si="0"/>
        <v>0.022</v>
      </c>
      <c r="G57" s="21"/>
      <c r="H57" s="29"/>
      <c r="I57" s="20" t="s">
        <v>53</v>
      </c>
      <c r="J57" s="31">
        <v>0.022</v>
      </c>
      <c r="K57" s="64"/>
    </row>
    <row r="58" spans="1:11" s="23" customFormat="1" ht="12" customHeight="1">
      <c r="A58" s="112"/>
      <c r="B58" s="44" t="s">
        <v>30</v>
      </c>
      <c r="C58" s="6"/>
      <c r="D58" s="15">
        <v>0.108</v>
      </c>
      <c r="E58" s="18" t="s">
        <v>54</v>
      </c>
      <c r="F58" s="33">
        <f t="shared" si="0"/>
        <v>0.108</v>
      </c>
      <c r="G58" s="21"/>
      <c r="H58" s="29"/>
      <c r="I58" s="20" t="s">
        <v>54</v>
      </c>
      <c r="J58" s="31">
        <v>0.108</v>
      </c>
      <c r="K58" s="64"/>
    </row>
    <row r="59" spans="1:11" s="23" customFormat="1" ht="12" customHeight="1">
      <c r="A59" s="112"/>
      <c r="B59" s="44" t="s">
        <v>30</v>
      </c>
      <c r="C59" s="6"/>
      <c r="D59" s="15">
        <v>0.32</v>
      </c>
      <c r="E59" s="18" t="s">
        <v>55</v>
      </c>
      <c r="F59" s="33">
        <f t="shared" si="0"/>
        <v>0.32</v>
      </c>
      <c r="G59" s="21"/>
      <c r="H59" s="29"/>
      <c r="I59" s="20" t="s">
        <v>55</v>
      </c>
      <c r="J59" s="31">
        <v>0.32</v>
      </c>
      <c r="K59" s="64"/>
    </row>
    <row r="60" spans="1:11" s="23" customFormat="1" ht="12" customHeight="1">
      <c r="A60" s="112"/>
      <c r="B60" s="44" t="s">
        <v>30</v>
      </c>
      <c r="C60" s="6"/>
      <c r="D60" s="15">
        <v>0.02</v>
      </c>
      <c r="E60" s="18" t="s">
        <v>56</v>
      </c>
      <c r="F60" s="33">
        <f t="shared" si="0"/>
        <v>0.02</v>
      </c>
      <c r="G60" s="21"/>
      <c r="H60" s="29"/>
      <c r="I60" s="20" t="s">
        <v>56</v>
      </c>
      <c r="J60" s="31">
        <v>0.02</v>
      </c>
      <c r="K60" s="64"/>
    </row>
    <row r="61" spans="1:11" s="23" customFormat="1" ht="12" customHeight="1">
      <c r="A61" s="112"/>
      <c r="B61" s="44" t="s">
        <v>30</v>
      </c>
      <c r="C61" s="6"/>
      <c r="D61" s="15">
        <v>0.056</v>
      </c>
      <c r="E61" s="18" t="s">
        <v>57</v>
      </c>
      <c r="F61" s="33">
        <f t="shared" si="0"/>
        <v>0.056</v>
      </c>
      <c r="G61" s="21"/>
      <c r="H61" s="29"/>
      <c r="I61" s="20" t="s">
        <v>57</v>
      </c>
      <c r="J61" s="31">
        <v>0.056</v>
      </c>
      <c r="K61" s="64"/>
    </row>
    <row r="62" spans="1:11" s="23" customFormat="1" ht="12" customHeight="1">
      <c r="A62" s="112"/>
      <c r="B62" s="44" t="s">
        <v>30</v>
      </c>
      <c r="C62" s="6"/>
      <c r="D62" s="15">
        <v>0.116</v>
      </c>
      <c r="E62" s="18" t="s">
        <v>58</v>
      </c>
      <c r="F62" s="33">
        <f t="shared" si="0"/>
        <v>0.116</v>
      </c>
      <c r="G62" s="21"/>
      <c r="H62" s="29"/>
      <c r="I62" s="20" t="s">
        <v>58</v>
      </c>
      <c r="J62" s="31">
        <v>0.116</v>
      </c>
      <c r="K62" s="64"/>
    </row>
    <row r="63" spans="1:11" s="23" customFormat="1" ht="12" customHeight="1">
      <c r="A63" s="112"/>
      <c r="B63" s="44" t="s">
        <v>30</v>
      </c>
      <c r="C63" s="6"/>
      <c r="D63" s="15">
        <v>0.052</v>
      </c>
      <c r="E63" s="18" t="s">
        <v>59</v>
      </c>
      <c r="F63" s="33">
        <f t="shared" si="0"/>
        <v>0.052</v>
      </c>
      <c r="G63" s="21"/>
      <c r="H63" s="29"/>
      <c r="I63" s="20" t="s">
        <v>59</v>
      </c>
      <c r="J63" s="31">
        <v>0.052</v>
      </c>
      <c r="K63" s="64"/>
    </row>
    <row r="64" spans="1:11" s="23" customFormat="1" ht="12" customHeight="1">
      <c r="A64" s="112"/>
      <c r="B64" s="44" t="s">
        <v>30</v>
      </c>
      <c r="C64" s="6"/>
      <c r="D64" s="15">
        <v>0.06</v>
      </c>
      <c r="E64" s="18" t="s">
        <v>60</v>
      </c>
      <c r="F64" s="33">
        <f t="shared" si="0"/>
        <v>0.06</v>
      </c>
      <c r="G64" s="21"/>
      <c r="H64" s="29"/>
      <c r="I64" s="20" t="s">
        <v>60</v>
      </c>
      <c r="J64" s="31">
        <v>0.06</v>
      </c>
      <c r="K64" s="64"/>
    </row>
    <row r="65" spans="1:11" s="23" customFormat="1" ht="12" customHeight="1">
      <c r="A65" s="112"/>
      <c r="B65" s="44" t="s">
        <v>61</v>
      </c>
      <c r="C65" s="6"/>
      <c r="D65" s="15">
        <v>1.362</v>
      </c>
      <c r="E65" s="18" t="s">
        <v>62</v>
      </c>
      <c r="F65" s="33">
        <f t="shared" si="0"/>
        <v>1.362</v>
      </c>
      <c r="G65" s="21"/>
      <c r="H65" s="29"/>
      <c r="I65" s="20" t="s">
        <v>62</v>
      </c>
      <c r="J65" s="31">
        <v>1.362</v>
      </c>
      <c r="K65" s="64"/>
    </row>
    <row r="66" spans="1:11" s="23" customFormat="1" ht="12" customHeight="1">
      <c r="A66" s="112"/>
      <c r="B66" s="44" t="s">
        <v>61</v>
      </c>
      <c r="C66" s="6"/>
      <c r="D66" s="15">
        <v>0.106</v>
      </c>
      <c r="E66" s="18" t="s">
        <v>63</v>
      </c>
      <c r="F66" s="33">
        <f t="shared" si="0"/>
        <v>0.106</v>
      </c>
      <c r="G66" s="21"/>
      <c r="H66" s="29"/>
      <c r="I66" s="20" t="s">
        <v>63</v>
      </c>
      <c r="J66" s="31">
        <v>0.106</v>
      </c>
      <c r="K66" s="64"/>
    </row>
    <row r="67" spans="1:11" s="23" customFormat="1" ht="12" customHeight="1">
      <c r="A67" s="112"/>
      <c r="B67" s="44" t="s">
        <v>61</v>
      </c>
      <c r="C67" s="6"/>
      <c r="D67" s="15">
        <v>0.02</v>
      </c>
      <c r="E67" s="18" t="s">
        <v>64</v>
      </c>
      <c r="F67" s="33">
        <f t="shared" si="0"/>
        <v>0.02</v>
      </c>
      <c r="G67" s="21"/>
      <c r="H67" s="29"/>
      <c r="I67" s="20" t="s">
        <v>64</v>
      </c>
      <c r="J67" s="31">
        <v>0.02</v>
      </c>
      <c r="K67" s="64"/>
    </row>
    <row r="68" spans="1:11" s="23" customFormat="1" ht="24">
      <c r="A68" s="112"/>
      <c r="B68" s="44" t="s">
        <v>61</v>
      </c>
      <c r="C68" s="6"/>
      <c r="D68" s="15">
        <v>0.128</v>
      </c>
      <c r="E68" s="18" t="s">
        <v>65</v>
      </c>
      <c r="F68" s="33">
        <f t="shared" si="0"/>
        <v>0.128</v>
      </c>
      <c r="G68" s="21"/>
      <c r="H68" s="29"/>
      <c r="I68" s="20" t="s">
        <v>65</v>
      </c>
      <c r="J68" s="31">
        <v>0.128</v>
      </c>
      <c r="K68" s="64"/>
    </row>
    <row r="69" spans="1:11" s="23" customFormat="1" ht="12" customHeight="1">
      <c r="A69" s="112"/>
      <c r="B69" s="44" t="s">
        <v>61</v>
      </c>
      <c r="C69" s="6"/>
      <c r="D69" s="15">
        <v>0.052</v>
      </c>
      <c r="E69" s="18" t="s">
        <v>66</v>
      </c>
      <c r="F69" s="33">
        <f t="shared" si="0"/>
        <v>0.052</v>
      </c>
      <c r="G69" s="21"/>
      <c r="H69" s="29"/>
      <c r="I69" s="20" t="s">
        <v>66</v>
      </c>
      <c r="J69" s="31">
        <v>0.052</v>
      </c>
      <c r="K69" s="64"/>
    </row>
    <row r="70" spans="1:11" s="23" customFormat="1" ht="12" customHeight="1">
      <c r="A70" s="112"/>
      <c r="B70" s="44" t="s">
        <v>61</v>
      </c>
      <c r="C70" s="6"/>
      <c r="D70" s="15">
        <v>0.15</v>
      </c>
      <c r="E70" s="18" t="s">
        <v>67</v>
      </c>
      <c r="F70" s="33">
        <f t="shared" si="0"/>
        <v>0.15</v>
      </c>
      <c r="G70" s="21"/>
      <c r="H70" s="29"/>
      <c r="I70" s="20" t="s">
        <v>67</v>
      </c>
      <c r="J70" s="31">
        <v>0.15</v>
      </c>
      <c r="K70" s="64"/>
    </row>
    <row r="71" spans="1:11" s="23" customFormat="1" ht="12" customHeight="1">
      <c r="A71" s="112"/>
      <c r="B71" s="44" t="s">
        <v>61</v>
      </c>
      <c r="C71" s="6"/>
      <c r="D71" s="15">
        <v>0.11</v>
      </c>
      <c r="E71" s="18" t="s">
        <v>68</v>
      </c>
      <c r="F71" s="33">
        <f t="shared" si="0"/>
        <v>0.11</v>
      </c>
      <c r="G71" s="21"/>
      <c r="H71" s="29"/>
      <c r="I71" s="20" t="s">
        <v>68</v>
      </c>
      <c r="J71" s="31">
        <v>0.11</v>
      </c>
      <c r="K71" s="64"/>
    </row>
    <row r="72" spans="1:11" s="23" customFormat="1" ht="12" customHeight="1">
      <c r="A72" s="112"/>
      <c r="B72" s="44" t="s">
        <v>61</v>
      </c>
      <c r="C72" s="6"/>
      <c r="D72" s="15">
        <f>60/1000</f>
        <v>0.06</v>
      </c>
      <c r="E72" s="18" t="s">
        <v>69</v>
      </c>
      <c r="F72" s="33">
        <f t="shared" si="0"/>
        <v>0.06</v>
      </c>
      <c r="G72" s="21"/>
      <c r="H72" s="29"/>
      <c r="I72" s="20" t="s">
        <v>69</v>
      </c>
      <c r="J72" s="31">
        <v>0.06</v>
      </c>
      <c r="K72" s="64"/>
    </row>
    <row r="73" spans="1:11" s="23" customFormat="1" ht="12" customHeight="1">
      <c r="A73" s="112"/>
      <c r="B73" s="44" t="s">
        <v>61</v>
      </c>
      <c r="C73" s="6"/>
      <c r="D73" s="15">
        <f>300/1000</f>
        <v>0.3</v>
      </c>
      <c r="E73" s="18" t="s">
        <v>55</v>
      </c>
      <c r="F73" s="33">
        <f t="shared" si="0"/>
        <v>0.3</v>
      </c>
      <c r="G73" s="21"/>
      <c r="H73" s="29"/>
      <c r="I73" s="20" t="s">
        <v>55</v>
      </c>
      <c r="J73" s="31">
        <v>0.3</v>
      </c>
      <c r="K73" s="64"/>
    </row>
    <row r="74" spans="1:11" s="23" customFormat="1" ht="12" customHeight="1">
      <c r="A74" s="112"/>
      <c r="B74" s="44" t="s">
        <v>61</v>
      </c>
      <c r="C74" s="6"/>
      <c r="D74" s="15">
        <f>280/1000</f>
        <v>0.28</v>
      </c>
      <c r="E74" s="18" t="s">
        <v>70</v>
      </c>
      <c r="F74" s="33">
        <f t="shared" si="0"/>
        <v>0.28</v>
      </c>
      <c r="G74" s="21"/>
      <c r="H74" s="29"/>
      <c r="I74" s="20" t="s">
        <v>70</v>
      </c>
      <c r="J74" s="31">
        <v>0.28</v>
      </c>
      <c r="K74" s="64"/>
    </row>
    <row r="75" spans="1:11" s="23" customFormat="1" ht="12" customHeight="1">
      <c r="A75" s="112"/>
      <c r="B75" s="44" t="s">
        <v>61</v>
      </c>
      <c r="C75" s="6"/>
      <c r="D75" s="15">
        <f>120/1000</f>
        <v>0.12</v>
      </c>
      <c r="E75" s="18" t="s">
        <v>70</v>
      </c>
      <c r="F75" s="33">
        <f t="shared" si="0"/>
        <v>0.12</v>
      </c>
      <c r="G75" s="21"/>
      <c r="H75" s="29"/>
      <c r="I75" s="20" t="s">
        <v>70</v>
      </c>
      <c r="J75" s="31">
        <v>0.12</v>
      </c>
      <c r="K75" s="64"/>
    </row>
    <row r="76" spans="1:11" s="23" customFormat="1" ht="12" customHeight="1">
      <c r="A76" s="112"/>
      <c r="B76" s="44" t="s">
        <v>61</v>
      </c>
      <c r="C76" s="6"/>
      <c r="D76" s="15">
        <f>100/1000</f>
        <v>0.1</v>
      </c>
      <c r="E76" s="18" t="s">
        <v>71</v>
      </c>
      <c r="F76" s="33">
        <f t="shared" si="0"/>
        <v>0.1</v>
      </c>
      <c r="G76" s="21"/>
      <c r="H76" s="29"/>
      <c r="I76" s="20" t="s">
        <v>71</v>
      </c>
      <c r="J76" s="31">
        <v>0.1</v>
      </c>
      <c r="K76" s="64"/>
    </row>
    <row r="77" spans="1:11" s="23" customFormat="1" ht="12" customHeight="1">
      <c r="A77" s="112"/>
      <c r="B77" s="44" t="s">
        <v>61</v>
      </c>
      <c r="C77" s="6"/>
      <c r="D77" s="15">
        <f>300/1000</f>
        <v>0.3</v>
      </c>
      <c r="E77" s="18" t="s">
        <v>72</v>
      </c>
      <c r="F77" s="33">
        <f t="shared" si="0"/>
        <v>0.3</v>
      </c>
      <c r="G77" s="21"/>
      <c r="H77" s="29"/>
      <c r="I77" s="20" t="s">
        <v>72</v>
      </c>
      <c r="J77" s="31">
        <v>0.3</v>
      </c>
      <c r="K77" s="64"/>
    </row>
    <row r="78" spans="1:11" s="23" customFormat="1" ht="12" customHeight="1">
      <c r="A78" s="112"/>
      <c r="B78" s="44" t="s">
        <v>61</v>
      </c>
      <c r="C78" s="6"/>
      <c r="D78" s="15">
        <f>32/1000</f>
        <v>0.032</v>
      </c>
      <c r="E78" s="18" t="s">
        <v>73</v>
      </c>
      <c r="F78" s="33">
        <f t="shared" si="0"/>
        <v>0.032</v>
      </c>
      <c r="G78" s="21"/>
      <c r="H78" s="29"/>
      <c r="I78" s="20" t="s">
        <v>73</v>
      </c>
      <c r="J78" s="31">
        <v>0.032</v>
      </c>
      <c r="K78" s="64"/>
    </row>
    <row r="79" spans="1:11" s="23" customFormat="1" ht="12" customHeight="1">
      <c r="A79" s="112"/>
      <c r="B79" s="44" t="s">
        <v>61</v>
      </c>
      <c r="C79" s="6"/>
      <c r="D79" s="15">
        <f>20/1000</f>
        <v>0.02</v>
      </c>
      <c r="E79" s="18" t="s">
        <v>74</v>
      </c>
      <c r="F79" s="33">
        <f t="shared" si="0"/>
        <v>0.02</v>
      </c>
      <c r="G79" s="21"/>
      <c r="H79" s="29"/>
      <c r="I79" s="20" t="s">
        <v>74</v>
      </c>
      <c r="J79" s="31">
        <v>0.02</v>
      </c>
      <c r="K79" s="64"/>
    </row>
    <row r="80" spans="1:11" s="23" customFormat="1" ht="12" customHeight="1">
      <c r="A80" s="112"/>
      <c r="B80" s="44" t="s">
        <v>61</v>
      </c>
      <c r="C80" s="6"/>
      <c r="D80" s="15">
        <f>300/1000</f>
        <v>0.3</v>
      </c>
      <c r="E80" s="18" t="s">
        <v>75</v>
      </c>
      <c r="F80" s="33">
        <f t="shared" si="0"/>
        <v>0.3</v>
      </c>
      <c r="G80" s="21"/>
      <c r="H80" s="29"/>
      <c r="I80" s="20" t="s">
        <v>75</v>
      </c>
      <c r="J80" s="31">
        <v>0.3</v>
      </c>
      <c r="K80" s="64"/>
    </row>
    <row r="81" spans="1:11" s="23" customFormat="1" ht="12" customHeight="1">
      <c r="A81" s="112"/>
      <c r="B81" s="44" t="s">
        <v>76</v>
      </c>
      <c r="C81" s="6"/>
      <c r="D81" s="15">
        <f>1362/1000</f>
        <v>1.362</v>
      </c>
      <c r="E81" s="18" t="s">
        <v>62</v>
      </c>
      <c r="F81" s="33">
        <f t="shared" si="0"/>
        <v>1.362</v>
      </c>
      <c r="G81" s="21"/>
      <c r="H81" s="29"/>
      <c r="I81" s="20" t="s">
        <v>62</v>
      </c>
      <c r="J81" s="31">
        <v>1.362</v>
      </c>
      <c r="K81" s="64"/>
    </row>
    <row r="82" spans="1:11" s="23" customFormat="1" ht="12" customHeight="1">
      <c r="A82" s="112"/>
      <c r="B82" s="44" t="s">
        <v>76</v>
      </c>
      <c r="C82" s="6"/>
      <c r="D82" s="15">
        <f>65/1000</f>
        <v>0.065</v>
      </c>
      <c r="E82" s="18" t="s">
        <v>77</v>
      </c>
      <c r="F82" s="33">
        <f t="shared" si="0"/>
        <v>0.065</v>
      </c>
      <c r="G82" s="21"/>
      <c r="H82" s="29"/>
      <c r="I82" s="20" t="s">
        <v>77</v>
      </c>
      <c r="J82" s="31">
        <v>0.065</v>
      </c>
      <c r="K82" s="64"/>
    </row>
    <row r="83" spans="1:11" s="23" customFormat="1" ht="12" customHeight="1">
      <c r="A83" s="112"/>
      <c r="B83" s="44" t="s">
        <v>76</v>
      </c>
      <c r="C83" s="6"/>
      <c r="D83" s="15">
        <f>220/1000</f>
        <v>0.22</v>
      </c>
      <c r="E83" s="18" t="s">
        <v>67</v>
      </c>
      <c r="F83" s="33">
        <f t="shared" si="0"/>
        <v>0.22</v>
      </c>
      <c r="G83" s="21"/>
      <c r="H83" s="29"/>
      <c r="I83" s="20" t="s">
        <v>67</v>
      </c>
      <c r="J83" s="31">
        <v>0.22</v>
      </c>
      <c r="K83" s="64"/>
    </row>
    <row r="84" spans="1:11" s="23" customFormat="1" ht="24">
      <c r="A84" s="112"/>
      <c r="B84" s="44" t="s">
        <v>76</v>
      </c>
      <c r="C84" s="6"/>
      <c r="D84" s="15">
        <f>145/1000</f>
        <v>0.145</v>
      </c>
      <c r="E84" s="18" t="s">
        <v>78</v>
      </c>
      <c r="F84" s="33">
        <f t="shared" si="0"/>
        <v>0.145</v>
      </c>
      <c r="G84" s="21"/>
      <c r="H84" s="29"/>
      <c r="I84" s="20" t="s">
        <v>78</v>
      </c>
      <c r="J84" s="31">
        <v>0.145</v>
      </c>
      <c r="K84" s="64"/>
    </row>
    <row r="85" spans="1:11" s="23" customFormat="1" ht="24">
      <c r="A85" s="112"/>
      <c r="B85" s="44" t="s">
        <v>76</v>
      </c>
      <c r="C85" s="6"/>
      <c r="D85" s="15">
        <f>130/1000</f>
        <v>0.13</v>
      </c>
      <c r="E85" s="18" t="s">
        <v>78</v>
      </c>
      <c r="F85" s="33">
        <f t="shared" si="0"/>
        <v>0.13</v>
      </c>
      <c r="G85" s="21"/>
      <c r="H85" s="29"/>
      <c r="I85" s="20" t="s">
        <v>78</v>
      </c>
      <c r="J85" s="31">
        <v>0.13</v>
      </c>
      <c r="K85" s="64"/>
    </row>
    <row r="86" spans="1:11" s="23" customFormat="1" ht="12" customHeight="1">
      <c r="A86" s="112"/>
      <c r="B86" s="44" t="s">
        <v>79</v>
      </c>
      <c r="C86" s="6"/>
      <c r="D86" s="15">
        <f>1050/1000</f>
        <v>1.05</v>
      </c>
      <c r="E86" s="18" t="s">
        <v>80</v>
      </c>
      <c r="F86" s="33">
        <f t="shared" si="0"/>
        <v>1.05</v>
      </c>
      <c r="G86" s="21"/>
      <c r="H86" s="29"/>
      <c r="I86" s="20" t="s">
        <v>80</v>
      </c>
      <c r="J86" s="31">
        <v>1.05</v>
      </c>
      <c r="K86" s="64"/>
    </row>
    <row r="87" spans="1:11" s="23" customFormat="1" ht="12" customHeight="1">
      <c r="A87" s="112"/>
      <c r="B87" s="44" t="s">
        <v>79</v>
      </c>
      <c r="C87" s="6"/>
      <c r="D87" s="15">
        <f>147/1000</f>
        <v>0.147</v>
      </c>
      <c r="E87" s="18" t="s">
        <v>81</v>
      </c>
      <c r="F87" s="33">
        <f t="shared" si="0"/>
        <v>0.147</v>
      </c>
      <c r="G87" s="21"/>
      <c r="H87" s="29"/>
      <c r="I87" s="20" t="s">
        <v>81</v>
      </c>
      <c r="J87" s="31">
        <v>0.147</v>
      </c>
      <c r="K87" s="64"/>
    </row>
    <row r="88" spans="1:11" s="23" customFormat="1" ht="12" customHeight="1">
      <c r="A88" s="112"/>
      <c r="B88" s="44" t="s">
        <v>79</v>
      </c>
      <c r="C88" s="6"/>
      <c r="D88" s="15">
        <f>315/1000</f>
        <v>0.315</v>
      </c>
      <c r="E88" s="18" t="s">
        <v>82</v>
      </c>
      <c r="F88" s="33">
        <f t="shared" si="0"/>
        <v>0.315</v>
      </c>
      <c r="G88" s="21"/>
      <c r="H88" s="29"/>
      <c r="I88" s="20" t="s">
        <v>82</v>
      </c>
      <c r="J88" s="31">
        <v>0.315</v>
      </c>
      <c r="K88" s="64"/>
    </row>
    <row r="89" spans="1:11" s="23" customFormat="1" ht="12" customHeight="1">
      <c r="A89" s="112"/>
      <c r="B89" s="44" t="s">
        <v>79</v>
      </c>
      <c r="C89" s="6"/>
      <c r="D89" s="15">
        <f>55/1000</f>
        <v>0.055</v>
      </c>
      <c r="E89" s="18" t="s">
        <v>83</v>
      </c>
      <c r="F89" s="33">
        <f t="shared" si="0"/>
        <v>0.055</v>
      </c>
      <c r="G89" s="21"/>
      <c r="H89" s="29"/>
      <c r="I89" s="20" t="s">
        <v>83</v>
      </c>
      <c r="J89" s="31">
        <v>0.055</v>
      </c>
      <c r="K89" s="64"/>
    </row>
    <row r="90" spans="1:11" s="23" customFormat="1" ht="12" customHeight="1">
      <c r="A90" s="112"/>
      <c r="B90" s="44" t="s">
        <v>79</v>
      </c>
      <c r="C90" s="6"/>
      <c r="D90" s="15">
        <f>94/1000</f>
        <v>0.094</v>
      </c>
      <c r="E90" s="18" t="s">
        <v>84</v>
      </c>
      <c r="F90" s="33">
        <f t="shared" si="0"/>
        <v>0.094</v>
      </c>
      <c r="G90" s="21"/>
      <c r="H90" s="29"/>
      <c r="I90" s="20" t="s">
        <v>84</v>
      </c>
      <c r="J90" s="31">
        <v>0.094</v>
      </c>
      <c r="K90" s="64"/>
    </row>
    <row r="91" spans="1:11" s="23" customFormat="1" ht="12" customHeight="1">
      <c r="A91" s="112"/>
      <c r="B91" s="44" t="s">
        <v>79</v>
      </c>
      <c r="C91" s="6"/>
      <c r="D91" s="15">
        <f>40/1000</f>
        <v>0.04</v>
      </c>
      <c r="E91" s="18" t="s">
        <v>85</v>
      </c>
      <c r="F91" s="33">
        <f t="shared" si="0"/>
        <v>0.04</v>
      </c>
      <c r="G91" s="21"/>
      <c r="H91" s="29"/>
      <c r="I91" s="20" t="s">
        <v>85</v>
      </c>
      <c r="J91" s="31">
        <v>0.04</v>
      </c>
      <c r="K91" s="64"/>
    </row>
    <row r="92" spans="1:11" s="23" customFormat="1" ht="12" customHeight="1">
      <c r="A92" s="112"/>
      <c r="B92" s="44" t="s">
        <v>79</v>
      </c>
      <c r="C92" s="6"/>
      <c r="D92" s="15">
        <f>40/1000</f>
        <v>0.04</v>
      </c>
      <c r="E92" s="18" t="s">
        <v>86</v>
      </c>
      <c r="F92" s="33">
        <f t="shared" si="0"/>
        <v>0.04</v>
      </c>
      <c r="G92" s="21"/>
      <c r="H92" s="29"/>
      <c r="I92" s="20" t="s">
        <v>86</v>
      </c>
      <c r="J92" s="31">
        <v>0.04</v>
      </c>
      <c r="K92" s="64"/>
    </row>
    <row r="93" spans="1:11" s="23" customFormat="1" ht="12" customHeight="1">
      <c r="A93" s="112"/>
      <c r="B93" s="44" t="s">
        <v>79</v>
      </c>
      <c r="C93" s="6"/>
      <c r="D93" s="15">
        <f>104/1000</f>
        <v>0.104</v>
      </c>
      <c r="E93" s="18" t="s">
        <v>66</v>
      </c>
      <c r="F93" s="33">
        <f aca="true" t="shared" si="1" ref="F93:F150">D93</f>
        <v>0.104</v>
      </c>
      <c r="G93" s="21"/>
      <c r="H93" s="29"/>
      <c r="I93" s="20" t="s">
        <v>66</v>
      </c>
      <c r="J93" s="31">
        <v>0.104</v>
      </c>
      <c r="K93" s="64"/>
    </row>
    <row r="94" spans="1:11" s="23" customFormat="1" ht="12" customHeight="1">
      <c r="A94" s="112"/>
      <c r="B94" s="44" t="s">
        <v>79</v>
      </c>
      <c r="C94" s="6"/>
      <c r="D94" s="15">
        <f>155/1000</f>
        <v>0.155</v>
      </c>
      <c r="E94" s="18" t="s">
        <v>87</v>
      </c>
      <c r="F94" s="33">
        <f t="shared" si="1"/>
        <v>0.155</v>
      </c>
      <c r="G94" s="21"/>
      <c r="H94" s="29"/>
      <c r="I94" s="20" t="s">
        <v>87</v>
      </c>
      <c r="J94" s="31">
        <v>0.155</v>
      </c>
      <c r="K94" s="64"/>
    </row>
    <row r="95" spans="1:11" s="23" customFormat="1" ht="12" customHeight="1">
      <c r="A95" s="112"/>
      <c r="B95" s="44" t="s">
        <v>79</v>
      </c>
      <c r="C95" s="6"/>
      <c r="D95" s="15">
        <f>1358/1000</f>
        <v>1.358</v>
      </c>
      <c r="E95" s="18" t="s">
        <v>58</v>
      </c>
      <c r="F95" s="33">
        <f t="shared" si="1"/>
        <v>1.358</v>
      </c>
      <c r="G95" s="21"/>
      <c r="H95" s="29"/>
      <c r="I95" s="20" t="s">
        <v>58</v>
      </c>
      <c r="J95" s="31">
        <v>1.358</v>
      </c>
      <c r="K95" s="64"/>
    </row>
    <row r="96" spans="1:11" s="23" customFormat="1" ht="12" customHeight="1">
      <c r="A96" s="112"/>
      <c r="B96" s="44" t="s">
        <v>79</v>
      </c>
      <c r="C96" s="6"/>
      <c r="D96" s="15">
        <f>100/1000</f>
        <v>0.1</v>
      </c>
      <c r="E96" s="18" t="s">
        <v>57</v>
      </c>
      <c r="F96" s="33">
        <f t="shared" si="1"/>
        <v>0.1</v>
      </c>
      <c r="G96" s="21"/>
      <c r="H96" s="29"/>
      <c r="I96" s="20" t="s">
        <v>57</v>
      </c>
      <c r="J96" s="31">
        <v>0.1</v>
      </c>
      <c r="K96" s="64"/>
    </row>
    <row r="97" spans="1:11" s="23" customFormat="1" ht="12" customHeight="1">
      <c r="A97" s="112"/>
      <c r="B97" s="44" t="s">
        <v>79</v>
      </c>
      <c r="C97" s="6"/>
      <c r="D97" s="15">
        <f>90/1000</f>
        <v>0.09</v>
      </c>
      <c r="E97" s="18" t="s">
        <v>56</v>
      </c>
      <c r="F97" s="33">
        <f t="shared" si="1"/>
        <v>0.09</v>
      </c>
      <c r="G97" s="21"/>
      <c r="H97" s="29"/>
      <c r="I97" s="20" t="s">
        <v>56</v>
      </c>
      <c r="J97" s="31">
        <v>0.09</v>
      </c>
      <c r="K97" s="64"/>
    </row>
    <row r="98" spans="1:11" s="23" customFormat="1" ht="12" customHeight="1">
      <c r="A98" s="112"/>
      <c r="B98" s="44" t="s">
        <v>79</v>
      </c>
      <c r="C98" s="6"/>
      <c r="D98" s="15">
        <f>27/1000</f>
        <v>0.027</v>
      </c>
      <c r="E98" s="18" t="s">
        <v>88</v>
      </c>
      <c r="F98" s="33">
        <f t="shared" si="1"/>
        <v>0.027</v>
      </c>
      <c r="G98" s="21"/>
      <c r="H98" s="29"/>
      <c r="I98" s="20" t="s">
        <v>88</v>
      </c>
      <c r="J98" s="31">
        <v>0.027</v>
      </c>
      <c r="K98" s="64"/>
    </row>
    <row r="99" spans="1:11" s="23" customFormat="1" ht="12" customHeight="1">
      <c r="A99" s="112"/>
      <c r="B99" s="44" t="s">
        <v>79</v>
      </c>
      <c r="C99" s="6"/>
      <c r="D99" s="15">
        <f>780/1000</f>
        <v>0.78</v>
      </c>
      <c r="E99" s="18" t="s">
        <v>89</v>
      </c>
      <c r="F99" s="33">
        <f t="shared" si="1"/>
        <v>0.78</v>
      </c>
      <c r="G99" s="21"/>
      <c r="H99" s="29"/>
      <c r="I99" s="20" t="s">
        <v>89</v>
      </c>
      <c r="J99" s="31">
        <v>0.78</v>
      </c>
      <c r="K99" s="64"/>
    </row>
    <row r="100" spans="1:11" s="23" customFormat="1" ht="12" customHeight="1">
      <c r="A100" s="112"/>
      <c r="B100" s="44" t="s">
        <v>79</v>
      </c>
      <c r="C100" s="6"/>
      <c r="D100" s="15">
        <f>160/1000</f>
        <v>0.16</v>
      </c>
      <c r="E100" s="18" t="s">
        <v>90</v>
      </c>
      <c r="F100" s="33">
        <f t="shared" si="1"/>
        <v>0.16</v>
      </c>
      <c r="G100" s="21"/>
      <c r="H100" s="29"/>
      <c r="I100" s="20" t="s">
        <v>90</v>
      </c>
      <c r="J100" s="31">
        <v>0.16</v>
      </c>
      <c r="K100" s="64"/>
    </row>
    <row r="101" spans="1:11" s="23" customFormat="1" ht="12" customHeight="1">
      <c r="A101" s="112"/>
      <c r="B101" s="44" t="s">
        <v>79</v>
      </c>
      <c r="C101" s="6"/>
      <c r="D101" s="15">
        <f>106/1000</f>
        <v>0.106</v>
      </c>
      <c r="E101" s="18" t="s">
        <v>63</v>
      </c>
      <c r="F101" s="33">
        <f t="shared" si="1"/>
        <v>0.106</v>
      </c>
      <c r="G101" s="21"/>
      <c r="H101" s="29"/>
      <c r="I101" s="20" t="s">
        <v>63</v>
      </c>
      <c r="J101" s="31">
        <v>0.106</v>
      </c>
      <c r="K101" s="64"/>
    </row>
    <row r="102" spans="1:11" s="23" customFormat="1" ht="12" customHeight="1">
      <c r="A102" s="112"/>
      <c r="B102" s="44" t="s">
        <v>79</v>
      </c>
      <c r="C102" s="6"/>
      <c r="D102" s="15">
        <f>40/1000</f>
        <v>0.04</v>
      </c>
      <c r="E102" s="18" t="s">
        <v>60</v>
      </c>
      <c r="F102" s="33">
        <f t="shared" si="1"/>
        <v>0.04</v>
      </c>
      <c r="G102" s="21"/>
      <c r="H102" s="29"/>
      <c r="I102" s="20" t="s">
        <v>60</v>
      </c>
      <c r="J102" s="31">
        <v>0.04</v>
      </c>
      <c r="K102" s="64"/>
    </row>
    <row r="103" spans="1:11" s="23" customFormat="1" ht="12" customHeight="1">
      <c r="A103" s="112"/>
      <c r="B103" s="44" t="s">
        <v>79</v>
      </c>
      <c r="C103" s="6"/>
      <c r="D103" s="15">
        <f>180/1000</f>
        <v>0.18</v>
      </c>
      <c r="E103" s="18" t="s">
        <v>91</v>
      </c>
      <c r="F103" s="33">
        <f t="shared" si="1"/>
        <v>0.18</v>
      </c>
      <c r="G103" s="21"/>
      <c r="H103" s="29"/>
      <c r="I103" s="20" t="s">
        <v>91</v>
      </c>
      <c r="J103" s="31">
        <v>0.18</v>
      </c>
      <c r="K103" s="64"/>
    </row>
    <row r="104" spans="1:11" s="23" customFormat="1" ht="12" customHeight="1">
      <c r="A104" s="112"/>
      <c r="B104" s="44" t="s">
        <v>79</v>
      </c>
      <c r="C104" s="6"/>
      <c r="D104" s="15">
        <f>141/1000</f>
        <v>0.141</v>
      </c>
      <c r="E104" s="18" t="s">
        <v>92</v>
      </c>
      <c r="F104" s="33">
        <f t="shared" si="1"/>
        <v>0.141</v>
      </c>
      <c r="G104" s="21"/>
      <c r="H104" s="29"/>
      <c r="I104" s="20" t="s">
        <v>92</v>
      </c>
      <c r="J104" s="31">
        <v>0.141</v>
      </c>
      <c r="K104" s="64"/>
    </row>
    <row r="105" spans="1:11" s="23" customFormat="1" ht="12" customHeight="1">
      <c r="A105" s="112"/>
      <c r="B105" s="44" t="s">
        <v>79</v>
      </c>
      <c r="C105" s="6"/>
      <c r="D105" s="15">
        <f>18/1000</f>
        <v>0.018</v>
      </c>
      <c r="E105" s="18" t="s">
        <v>93</v>
      </c>
      <c r="F105" s="33">
        <f t="shared" si="1"/>
        <v>0.018</v>
      </c>
      <c r="G105" s="21"/>
      <c r="H105" s="29"/>
      <c r="I105" s="20" t="s">
        <v>93</v>
      </c>
      <c r="J105" s="31">
        <v>0.018</v>
      </c>
      <c r="K105" s="64"/>
    </row>
    <row r="106" spans="1:11" s="23" customFormat="1" ht="12" customHeight="1">
      <c r="A106" s="112"/>
      <c r="B106" s="44" t="s">
        <v>94</v>
      </c>
      <c r="C106" s="6"/>
      <c r="D106" s="15">
        <f>1720/1000</f>
        <v>1.72</v>
      </c>
      <c r="E106" s="18" t="s">
        <v>97</v>
      </c>
      <c r="F106" s="33">
        <f t="shared" si="1"/>
        <v>1.72</v>
      </c>
      <c r="G106" s="21"/>
      <c r="H106" s="29"/>
      <c r="I106" s="20" t="s">
        <v>97</v>
      </c>
      <c r="J106" s="31">
        <v>1.72</v>
      </c>
      <c r="K106" s="64"/>
    </row>
    <row r="107" spans="1:11" s="23" customFormat="1" ht="12" customHeight="1">
      <c r="A107" s="112"/>
      <c r="B107" s="44" t="s">
        <v>94</v>
      </c>
      <c r="C107" s="6"/>
      <c r="D107" s="15">
        <f>480/1000</f>
        <v>0.48</v>
      </c>
      <c r="E107" s="18" t="s">
        <v>98</v>
      </c>
      <c r="F107" s="33">
        <f t="shared" si="1"/>
        <v>0.48</v>
      </c>
      <c r="G107" s="21"/>
      <c r="H107" s="29"/>
      <c r="I107" s="20" t="s">
        <v>98</v>
      </c>
      <c r="J107" s="31">
        <v>0.48</v>
      </c>
      <c r="K107" s="64"/>
    </row>
    <row r="108" spans="1:11" s="23" customFormat="1" ht="12" customHeight="1">
      <c r="A108" s="112"/>
      <c r="B108" s="44" t="s">
        <v>94</v>
      </c>
      <c r="C108" s="6"/>
      <c r="D108" s="15">
        <f>3280/1000</f>
        <v>3.28</v>
      </c>
      <c r="E108" s="18" t="s">
        <v>99</v>
      </c>
      <c r="F108" s="33">
        <f t="shared" si="1"/>
        <v>3.28</v>
      </c>
      <c r="G108" s="21"/>
      <c r="H108" s="29"/>
      <c r="I108" s="20" t="s">
        <v>99</v>
      </c>
      <c r="J108" s="31">
        <v>3.28</v>
      </c>
      <c r="K108" s="64"/>
    </row>
    <row r="109" spans="1:11" s="23" customFormat="1" ht="24">
      <c r="A109" s="112"/>
      <c r="B109" s="44" t="s">
        <v>95</v>
      </c>
      <c r="C109" s="6"/>
      <c r="D109" s="15">
        <f>750/1000</f>
        <v>0.75</v>
      </c>
      <c r="E109" s="18" t="s">
        <v>100</v>
      </c>
      <c r="F109" s="33">
        <f t="shared" si="1"/>
        <v>0.75</v>
      </c>
      <c r="G109" s="21"/>
      <c r="H109" s="29"/>
      <c r="I109" s="20" t="s">
        <v>100</v>
      </c>
      <c r="J109" s="31">
        <v>0.75</v>
      </c>
      <c r="K109" s="64"/>
    </row>
    <row r="110" spans="1:11" s="23" customFormat="1" ht="24">
      <c r="A110" s="112"/>
      <c r="B110" s="44" t="s">
        <v>95</v>
      </c>
      <c r="C110" s="6"/>
      <c r="D110" s="15">
        <f>900/1000</f>
        <v>0.9</v>
      </c>
      <c r="E110" s="18" t="s">
        <v>101</v>
      </c>
      <c r="F110" s="33">
        <f t="shared" si="1"/>
        <v>0.9</v>
      </c>
      <c r="G110" s="21"/>
      <c r="H110" s="29"/>
      <c r="I110" s="20" t="s">
        <v>101</v>
      </c>
      <c r="J110" s="31">
        <v>0.9</v>
      </c>
      <c r="K110" s="64"/>
    </row>
    <row r="111" spans="1:11" s="23" customFormat="1" ht="24">
      <c r="A111" s="112"/>
      <c r="B111" s="44" t="s">
        <v>95</v>
      </c>
      <c r="C111" s="6"/>
      <c r="D111" s="15">
        <f>400/1000</f>
        <v>0.4</v>
      </c>
      <c r="E111" s="18" t="s">
        <v>102</v>
      </c>
      <c r="F111" s="33">
        <f t="shared" si="1"/>
        <v>0.4</v>
      </c>
      <c r="G111" s="21"/>
      <c r="H111" s="29"/>
      <c r="I111" s="20" t="s">
        <v>102</v>
      </c>
      <c r="J111" s="31">
        <v>0.4</v>
      </c>
      <c r="K111" s="64"/>
    </row>
    <row r="112" spans="1:11" s="23" customFormat="1" ht="24">
      <c r="A112" s="112"/>
      <c r="B112" s="44" t="s">
        <v>95</v>
      </c>
      <c r="C112" s="6"/>
      <c r="D112" s="15">
        <f>800/1000</f>
        <v>0.8</v>
      </c>
      <c r="E112" s="18" t="s">
        <v>103</v>
      </c>
      <c r="F112" s="33">
        <f t="shared" si="1"/>
        <v>0.8</v>
      </c>
      <c r="G112" s="21"/>
      <c r="H112" s="29"/>
      <c r="I112" s="20" t="s">
        <v>103</v>
      </c>
      <c r="J112" s="31">
        <v>0.8</v>
      </c>
      <c r="K112" s="64"/>
    </row>
    <row r="113" spans="1:11" s="23" customFormat="1" ht="12" customHeight="1">
      <c r="A113" s="112"/>
      <c r="B113" s="44" t="s">
        <v>96</v>
      </c>
      <c r="C113" s="6"/>
      <c r="D113" s="15">
        <f>600/1000</f>
        <v>0.6</v>
      </c>
      <c r="E113" s="18" t="s">
        <v>104</v>
      </c>
      <c r="F113" s="33">
        <f t="shared" si="1"/>
        <v>0.6</v>
      </c>
      <c r="G113" s="21"/>
      <c r="H113" s="29"/>
      <c r="I113" s="20" t="s">
        <v>104</v>
      </c>
      <c r="J113" s="31">
        <v>0.6</v>
      </c>
      <c r="K113" s="64"/>
    </row>
    <row r="114" spans="1:11" s="23" customFormat="1" ht="12" customHeight="1">
      <c r="A114" s="112"/>
      <c r="B114" s="44" t="s">
        <v>30</v>
      </c>
      <c r="C114" s="6"/>
      <c r="D114" s="15">
        <f>640/1000</f>
        <v>0.64</v>
      </c>
      <c r="E114" s="18" t="s">
        <v>110</v>
      </c>
      <c r="F114" s="33">
        <f t="shared" si="1"/>
        <v>0.64</v>
      </c>
      <c r="G114" s="21"/>
      <c r="H114" s="29"/>
      <c r="I114" s="20" t="s">
        <v>110</v>
      </c>
      <c r="J114" s="31">
        <v>0.64</v>
      </c>
      <c r="K114" s="64"/>
    </row>
    <row r="115" spans="1:11" s="23" customFormat="1" ht="24">
      <c r="A115" s="112"/>
      <c r="B115" s="44" t="s">
        <v>30</v>
      </c>
      <c r="C115" s="6"/>
      <c r="D115" s="15">
        <f>592/1000</f>
        <v>0.592</v>
      </c>
      <c r="E115" s="18" t="s">
        <v>111</v>
      </c>
      <c r="F115" s="33">
        <f t="shared" si="1"/>
        <v>0.592</v>
      </c>
      <c r="G115" s="21"/>
      <c r="H115" s="29"/>
      <c r="I115" s="20" t="s">
        <v>111</v>
      </c>
      <c r="J115" s="31">
        <v>0.592</v>
      </c>
      <c r="K115" s="64"/>
    </row>
    <row r="116" spans="1:11" s="23" customFormat="1" ht="24">
      <c r="A116" s="112"/>
      <c r="B116" s="44" t="s">
        <v>30</v>
      </c>
      <c r="C116" s="6"/>
      <c r="D116" s="15">
        <f>595/1000</f>
        <v>0.595</v>
      </c>
      <c r="E116" s="18" t="s">
        <v>112</v>
      </c>
      <c r="F116" s="33">
        <f t="shared" si="1"/>
        <v>0.595</v>
      </c>
      <c r="G116" s="21"/>
      <c r="H116" s="29"/>
      <c r="I116" s="20" t="s">
        <v>112</v>
      </c>
      <c r="J116" s="31">
        <v>0.595</v>
      </c>
      <c r="K116" s="64"/>
    </row>
    <row r="117" spans="1:11" s="23" customFormat="1" ht="24">
      <c r="A117" s="112"/>
      <c r="B117" s="44" t="s">
        <v>30</v>
      </c>
      <c r="C117" s="6"/>
      <c r="D117" s="15">
        <f>228/1000</f>
        <v>0.228</v>
      </c>
      <c r="E117" s="18" t="s">
        <v>113</v>
      </c>
      <c r="F117" s="33">
        <f t="shared" si="1"/>
        <v>0.228</v>
      </c>
      <c r="G117" s="21"/>
      <c r="H117" s="29"/>
      <c r="I117" s="20" t="s">
        <v>113</v>
      </c>
      <c r="J117" s="31">
        <v>0.228</v>
      </c>
      <c r="K117" s="64"/>
    </row>
    <row r="118" spans="1:11" s="23" customFormat="1" ht="24">
      <c r="A118" s="112"/>
      <c r="B118" s="44" t="s">
        <v>30</v>
      </c>
      <c r="C118" s="6"/>
      <c r="D118" s="15">
        <f>635/1000</f>
        <v>0.635</v>
      </c>
      <c r="E118" s="18" t="s">
        <v>114</v>
      </c>
      <c r="F118" s="33">
        <f t="shared" si="1"/>
        <v>0.635</v>
      </c>
      <c r="G118" s="21"/>
      <c r="H118" s="29"/>
      <c r="I118" s="20" t="s">
        <v>114</v>
      </c>
      <c r="J118" s="31">
        <v>0.635</v>
      </c>
      <c r="K118" s="64"/>
    </row>
    <row r="119" spans="1:11" s="23" customFormat="1" ht="24">
      <c r="A119" s="112"/>
      <c r="B119" s="44" t="s">
        <v>30</v>
      </c>
      <c r="C119" s="6"/>
      <c r="D119" s="15">
        <f>120/1000</f>
        <v>0.12</v>
      </c>
      <c r="E119" s="18" t="s">
        <v>115</v>
      </c>
      <c r="F119" s="33">
        <f t="shared" si="1"/>
        <v>0.12</v>
      </c>
      <c r="G119" s="21"/>
      <c r="H119" s="29"/>
      <c r="I119" s="20" t="s">
        <v>115</v>
      </c>
      <c r="J119" s="31">
        <v>0.12</v>
      </c>
      <c r="K119" s="64"/>
    </row>
    <row r="120" spans="1:11" s="23" customFormat="1" ht="24">
      <c r="A120" s="112"/>
      <c r="B120" s="44" t="s">
        <v>30</v>
      </c>
      <c r="C120" s="6"/>
      <c r="D120" s="15">
        <f>720/1000</f>
        <v>0.72</v>
      </c>
      <c r="E120" s="18" t="s">
        <v>116</v>
      </c>
      <c r="F120" s="33">
        <f t="shared" si="1"/>
        <v>0.72</v>
      </c>
      <c r="G120" s="21"/>
      <c r="H120" s="29"/>
      <c r="I120" s="20" t="s">
        <v>116</v>
      </c>
      <c r="J120" s="31">
        <v>0.72</v>
      </c>
      <c r="K120" s="64"/>
    </row>
    <row r="121" spans="1:11" s="23" customFormat="1" ht="24">
      <c r="A121" s="112"/>
      <c r="B121" s="44" t="s">
        <v>30</v>
      </c>
      <c r="C121" s="6"/>
      <c r="D121" s="15">
        <f>772/1000</f>
        <v>0.772</v>
      </c>
      <c r="E121" s="18" t="s">
        <v>117</v>
      </c>
      <c r="F121" s="33">
        <f t="shared" si="1"/>
        <v>0.772</v>
      </c>
      <c r="G121" s="21"/>
      <c r="H121" s="29"/>
      <c r="I121" s="20" t="s">
        <v>117</v>
      </c>
      <c r="J121" s="31">
        <v>0.772</v>
      </c>
      <c r="K121" s="64"/>
    </row>
    <row r="122" spans="1:11" s="23" customFormat="1" ht="24">
      <c r="A122" s="112"/>
      <c r="B122" s="44" t="s">
        <v>30</v>
      </c>
      <c r="C122" s="6"/>
      <c r="D122" s="15">
        <f>256/1000</f>
        <v>0.256</v>
      </c>
      <c r="E122" s="18" t="s">
        <v>118</v>
      </c>
      <c r="F122" s="33">
        <f t="shared" si="1"/>
        <v>0.256</v>
      </c>
      <c r="G122" s="21"/>
      <c r="H122" s="29"/>
      <c r="I122" s="20" t="s">
        <v>118</v>
      </c>
      <c r="J122" s="31">
        <v>0.256</v>
      </c>
      <c r="K122" s="64"/>
    </row>
    <row r="123" spans="1:11" s="23" customFormat="1" ht="24">
      <c r="A123" s="112"/>
      <c r="B123" s="44" t="s">
        <v>30</v>
      </c>
      <c r="C123" s="6"/>
      <c r="D123" s="15">
        <f>1100/1000</f>
        <v>1.1</v>
      </c>
      <c r="E123" s="18" t="s">
        <v>119</v>
      </c>
      <c r="F123" s="33">
        <f t="shared" si="1"/>
        <v>1.1</v>
      </c>
      <c r="G123" s="21"/>
      <c r="H123" s="29"/>
      <c r="I123" s="20" t="s">
        <v>119</v>
      </c>
      <c r="J123" s="31">
        <v>1.1</v>
      </c>
      <c r="K123" s="64"/>
    </row>
    <row r="124" spans="1:11" s="23" customFormat="1" ht="12" customHeight="1">
      <c r="A124" s="112"/>
      <c r="B124" s="44" t="s">
        <v>30</v>
      </c>
      <c r="C124" s="6"/>
      <c r="D124" s="15">
        <f>345/1000</f>
        <v>0.345</v>
      </c>
      <c r="E124" s="18" t="s">
        <v>120</v>
      </c>
      <c r="F124" s="33">
        <f t="shared" si="1"/>
        <v>0.345</v>
      </c>
      <c r="G124" s="21"/>
      <c r="H124" s="29"/>
      <c r="I124" s="20" t="s">
        <v>120</v>
      </c>
      <c r="J124" s="31">
        <v>0.345</v>
      </c>
      <c r="K124" s="64"/>
    </row>
    <row r="125" spans="1:11" s="23" customFormat="1" ht="24">
      <c r="A125" s="112"/>
      <c r="B125" s="44" t="s">
        <v>30</v>
      </c>
      <c r="C125" s="6"/>
      <c r="D125" s="15">
        <f>2531/1000</f>
        <v>2.531</v>
      </c>
      <c r="E125" s="18" t="s">
        <v>121</v>
      </c>
      <c r="F125" s="33">
        <f t="shared" si="1"/>
        <v>2.531</v>
      </c>
      <c r="G125" s="21"/>
      <c r="H125" s="29"/>
      <c r="I125" s="20" t="s">
        <v>121</v>
      </c>
      <c r="J125" s="31">
        <v>2.531</v>
      </c>
      <c r="K125" s="64"/>
    </row>
    <row r="126" spans="1:11" s="23" customFormat="1" ht="24">
      <c r="A126" s="112"/>
      <c r="B126" s="44" t="s">
        <v>30</v>
      </c>
      <c r="C126" s="6"/>
      <c r="D126" s="15">
        <f>3150/1000</f>
        <v>3.15</v>
      </c>
      <c r="E126" s="18" t="s">
        <v>122</v>
      </c>
      <c r="F126" s="33">
        <f t="shared" si="1"/>
        <v>3.15</v>
      </c>
      <c r="G126" s="21"/>
      <c r="H126" s="29"/>
      <c r="I126" s="20" t="s">
        <v>122</v>
      </c>
      <c r="J126" s="31">
        <v>3.15</v>
      </c>
      <c r="K126" s="64"/>
    </row>
    <row r="127" spans="1:11" s="23" customFormat="1" ht="24">
      <c r="A127" s="112"/>
      <c r="B127" s="44" t="s">
        <v>30</v>
      </c>
      <c r="C127" s="6"/>
      <c r="D127" s="15">
        <f>1570/1000</f>
        <v>1.57</v>
      </c>
      <c r="E127" s="18" t="s">
        <v>123</v>
      </c>
      <c r="F127" s="33">
        <f t="shared" si="1"/>
        <v>1.57</v>
      </c>
      <c r="G127" s="21"/>
      <c r="H127" s="29"/>
      <c r="I127" s="20" t="s">
        <v>123</v>
      </c>
      <c r="J127" s="31">
        <v>1.57</v>
      </c>
      <c r="K127" s="64"/>
    </row>
    <row r="128" spans="1:11" s="23" customFormat="1" ht="24">
      <c r="A128" s="112"/>
      <c r="B128" s="44" t="s">
        <v>30</v>
      </c>
      <c r="C128" s="6"/>
      <c r="D128" s="15">
        <f>340/1000</f>
        <v>0.34</v>
      </c>
      <c r="E128" s="18" t="s">
        <v>124</v>
      </c>
      <c r="F128" s="33">
        <f t="shared" si="1"/>
        <v>0.34</v>
      </c>
      <c r="G128" s="21"/>
      <c r="H128" s="29"/>
      <c r="I128" s="20" t="s">
        <v>124</v>
      </c>
      <c r="J128" s="31">
        <v>0.34</v>
      </c>
      <c r="K128" s="64"/>
    </row>
    <row r="129" spans="1:11" s="23" customFormat="1" ht="24">
      <c r="A129" s="112"/>
      <c r="B129" s="44" t="s">
        <v>30</v>
      </c>
      <c r="C129" s="6"/>
      <c r="D129" s="15">
        <f>896/1000</f>
        <v>0.896</v>
      </c>
      <c r="E129" s="18" t="s">
        <v>125</v>
      </c>
      <c r="F129" s="33">
        <f t="shared" si="1"/>
        <v>0.896</v>
      </c>
      <c r="G129" s="21"/>
      <c r="H129" s="29"/>
      <c r="I129" s="20" t="s">
        <v>125</v>
      </c>
      <c r="J129" s="31">
        <v>0.896</v>
      </c>
      <c r="K129" s="64"/>
    </row>
    <row r="130" spans="1:11" s="23" customFormat="1" ht="12" customHeight="1">
      <c r="A130" s="112"/>
      <c r="B130" s="44" t="s">
        <v>30</v>
      </c>
      <c r="C130" s="6"/>
      <c r="D130" s="15">
        <f>63/1000</f>
        <v>0.063</v>
      </c>
      <c r="E130" s="18" t="s">
        <v>126</v>
      </c>
      <c r="F130" s="33">
        <f t="shared" si="1"/>
        <v>0.063</v>
      </c>
      <c r="G130" s="21"/>
      <c r="H130" s="29"/>
      <c r="I130" s="20" t="s">
        <v>126</v>
      </c>
      <c r="J130" s="31">
        <v>0.063</v>
      </c>
      <c r="K130" s="64"/>
    </row>
    <row r="131" spans="1:11" s="23" customFormat="1" ht="24">
      <c r="A131" s="112"/>
      <c r="B131" s="44" t="s">
        <v>30</v>
      </c>
      <c r="C131" s="6"/>
      <c r="D131" s="15">
        <f>175/1000</f>
        <v>0.175</v>
      </c>
      <c r="E131" s="18" t="s">
        <v>127</v>
      </c>
      <c r="F131" s="33">
        <f t="shared" si="1"/>
        <v>0.175</v>
      </c>
      <c r="G131" s="21"/>
      <c r="H131" s="29"/>
      <c r="I131" s="20" t="s">
        <v>127</v>
      </c>
      <c r="J131" s="31">
        <v>0.175</v>
      </c>
      <c r="K131" s="64"/>
    </row>
    <row r="132" spans="1:11" s="23" customFormat="1" ht="24">
      <c r="A132" s="112"/>
      <c r="B132" s="44" t="s">
        <v>30</v>
      </c>
      <c r="C132" s="6"/>
      <c r="D132" s="15">
        <f>106/1000</f>
        <v>0.106</v>
      </c>
      <c r="E132" s="18" t="s">
        <v>128</v>
      </c>
      <c r="F132" s="33">
        <f t="shared" si="1"/>
        <v>0.106</v>
      </c>
      <c r="G132" s="21"/>
      <c r="H132" s="29"/>
      <c r="I132" s="20" t="s">
        <v>128</v>
      </c>
      <c r="J132" s="31">
        <v>0.106</v>
      </c>
      <c r="K132" s="64"/>
    </row>
    <row r="133" spans="1:11" s="23" customFormat="1" ht="24">
      <c r="A133" s="112"/>
      <c r="B133" s="44" t="s">
        <v>30</v>
      </c>
      <c r="C133" s="6"/>
      <c r="D133" s="15">
        <f>119/1000</f>
        <v>0.119</v>
      </c>
      <c r="E133" s="18" t="s">
        <v>129</v>
      </c>
      <c r="F133" s="33">
        <f t="shared" si="1"/>
        <v>0.119</v>
      </c>
      <c r="G133" s="21"/>
      <c r="H133" s="29"/>
      <c r="I133" s="20" t="s">
        <v>129</v>
      </c>
      <c r="J133" s="31">
        <v>0.119</v>
      </c>
      <c r="K133" s="64"/>
    </row>
    <row r="134" spans="1:11" s="23" customFormat="1" ht="24">
      <c r="A134" s="112"/>
      <c r="B134" s="44" t="s">
        <v>30</v>
      </c>
      <c r="C134" s="6"/>
      <c r="D134" s="15">
        <f>618/1000</f>
        <v>0.618</v>
      </c>
      <c r="E134" s="18" t="s">
        <v>130</v>
      </c>
      <c r="F134" s="33">
        <f t="shared" si="1"/>
        <v>0.618</v>
      </c>
      <c r="G134" s="21"/>
      <c r="H134" s="29"/>
      <c r="I134" s="20" t="s">
        <v>130</v>
      </c>
      <c r="J134" s="31">
        <v>0.618</v>
      </c>
      <c r="K134" s="64"/>
    </row>
    <row r="135" spans="1:11" s="23" customFormat="1" ht="24">
      <c r="A135" s="112"/>
      <c r="B135" s="44" t="s">
        <v>30</v>
      </c>
      <c r="C135" s="6"/>
      <c r="D135" s="15">
        <f>515/1000</f>
        <v>0.515</v>
      </c>
      <c r="E135" s="18" t="s">
        <v>131</v>
      </c>
      <c r="F135" s="33">
        <f t="shared" si="1"/>
        <v>0.515</v>
      </c>
      <c r="G135" s="21"/>
      <c r="H135" s="29"/>
      <c r="I135" s="20" t="s">
        <v>131</v>
      </c>
      <c r="J135" s="31">
        <v>0.515</v>
      </c>
      <c r="K135" s="64"/>
    </row>
    <row r="136" spans="1:11" s="23" customFormat="1" ht="24">
      <c r="A136" s="112"/>
      <c r="B136" s="44" t="s">
        <v>30</v>
      </c>
      <c r="C136" s="6"/>
      <c r="D136" s="15">
        <f>546/1000</f>
        <v>0.546</v>
      </c>
      <c r="E136" s="18" t="s">
        <v>132</v>
      </c>
      <c r="F136" s="33">
        <f t="shared" si="1"/>
        <v>0.546</v>
      </c>
      <c r="G136" s="21"/>
      <c r="H136" s="29"/>
      <c r="I136" s="20" t="s">
        <v>132</v>
      </c>
      <c r="J136" s="31">
        <v>0.546</v>
      </c>
      <c r="K136" s="64"/>
    </row>
    <row r="137" spans="1:11" s="23" customFormat="1" ht="24">
      <c r="A137" s="112"/>
      <c r="B137" s="44" t="s">
        <v>30</v>
      </c>
      <c r="C137" s="6"/>
      <c r="D137" s="15">
        <f>144/1000</f>
        <v>0.144</v>
      </c>
      <c r="E137" s="18" t="s">
        <v>133</v>
      </c>
      <c r="F137" s="33">
        <f t="shared" si="1"/>
        <v>0.144</v>
      </c>
      <c r="G137" s="21"/>
      <c r="H137" s="29"/>
      <c r="I137" s="20" t="s">
        <v>133</v>
      </c>
      <c r="J137" s="31">
        <v>0.144</v>
      </c>
      <c r="K137" s="64"/>
    </row>
    <row r="138" spans="1:11" s="23" customFormat="1" ht="12" customHeight="1">
      <c r="A138" s="112"/>
      <c r="B138" s="44" t="s">
        <v>30</v>
      </c>
      <c r="C138" s="6"/>
      <c r="D138" s="15">
        <f>11/1000</f>
        <v>0.011</v>
      </c>
      <c r="E138" s="18" t="s">
        <v>134</v>
      </c>
      <c r="F138" s="33">
        <f t="shared" si="1"/>
        <v>0.011</v>
      </c>
      <c r="G138" s="21"/>
      <c r="H138" s="29"/>
      <c r="I138" s="20" t="s">
        <v>134</v>
      </c>
      <c r="J138" s="31">
        <v>0.011</v>
      </c>
      <c r="K138" s="64"/>
    </row>
    <row r="139" spans="1:11" s="23" customFormat="1" ht="12" customHeight="1">
      <c r="A139" s="112"/>
      <c r="B139" s="44" t="s">
        <v>30</v>
      </c>
      <c r="C139" s="6"/>
      <c r="D139" s="15">
        <f>52/1000</f>
        <v>0.052</v>
      </c>
      <c r="E139" s="18" t="s">
        <v>135</v>
      </c>
      <c r="F139" s="33">
        <f t="shared" si="1"/>
        <v>0.052</v>
      </c>
      <c r="G139" s="21"/>
      <c r="H139" s="29"/>
      <c r="I139" s="20" t="s">
        <v>135</v>
      </c>
      <c r="J139" s="31">
        <v>0.052</v>
      </c>
      <c r="K139" s="64"/>
    </row>
    <row r="140" spans="1:11" s="23" customFormat="1" ht="24">
      <c r="A140" s="112"/>
      <c r="B140" s="44" t="s">
        <v>30</v>
      </c>
      <c r="C140" s="6"/>
      <c r="D140" s="15">
        <f>135/1000</f>
        <v>0.135</v>
      </c>
      <c r="E140" s="18" t="s">
        <v>136</v>
      </c>
      <c r="F140" s="33">
        <f t="shared" si="1"/>
        <v>0.135</v>
      </c>
      <c r="G140" s="21"/>
      <c r="H140" s="29"/>
      <c r="I140" s="20" t="s">
        <v>136</v>
      </c>
      <c r="J140" s="31">
        <v>0.135</v>
      </c>
      <c r="K140" s="64"/>
    </row>
    <row r="141" spans="1:11" s="23" customFormat="1" ht="24">
      <c r="A141" s="112"/>
      <c r="B141" s="44" t="s">
        <v>30</v>
      </c>
      <c r="C141" s="6"/>
      <c r="D141" s="15">
        <f>560/1000</f>
        <v>0.56</v>
      </c>
      <c r="E141" s="18" t="s">
        <v>137</v>
      </c>
      <c r="F141" s="33">
        <f t="shared" si="1"/>
        <v>0.56</v>
      </c>
      <c r="G141" s="21"/>
      <c r="H141" s="29"/>
      <c r="I141" s="20" t="s">
        <v>137</v>
      </c>
      <c r="J141" s="31">
        <v>0.56</v>
      </c>
      <c r="K141" s="64"/>
    </row>
    <row r="142" spans="1:11" s="23" customFormat="1" ht="12" customHeight="1">
      <c r="A142" s="112"/>
      <c r="B142" s="44" t="s">
        <v>30</v>
      </c>
      <c r="C142" s="6"/>
      <c r="D142" s="15">
        <f>70/1000</f>
        <v>0.07</v>
      </c>
      <c r="E142" s="18" t="s">
        <v>138</v>
      </c>
      <c r="F142" s="33">
        <f t="shared" si="1"/>
        <v>0.07</v>
      </c>
      <c r="G142" s="21"/>
      <c r="H142" s="29"/>
      <c r="I142" s="20" t="s">
        <v>138</v>
      </c>
      <c r="J142" s="31">
        <v>0.07</v>
      </c>
      <c r="K142" s="64"/>
    </row>
    <row r="143" spans="1:11" s="23" customFormat="1" ht="12" customHeight="1">
      <c r="A143" s="112"/>
      <c r="B143" s="44" t="s">
        <v>30</v>
      </c>
      <c r="C143" s="6"/>
      <c r="D143" s="15">
        <f>65/1000</f>
        <v>0.065</v>
      </c>
      <c r="E143" s="18" t="s">
        <v>139</v>
      </c>
      <c r="F143" s="33">
        <f t="shared" si="1"/>
        <v>0.065</v>
      </c>
      <c r="G143" s="21"/>
      <c r="H143" s="29"/>
      <c r="I143" s="20" t="s">
        <v>139</v>
      </c>
      <c r="J143" s="31">
        <v>0.065</v>
      </c>
      <c r="K143" s="64"/>
    </row>
    <row r="144" spans="1:11" s="23" customFormat="1" ht="24">
      <c r="A144" s="112"/>
      <c r="B144" s="44" t="s">
        <v>30</v>
      </c>
      <c r="C144" s="6"/>
      <c r="D144" s="15">
        <f>96/1000</f>
        <v>0.096</v>
      </c>
      <c r="E144" s="18" t="s">
        <v>140</v>
      </c>
      <c r="F144" s="33">
        <f t="shared" si="1"/>
        <v>0.096</v>
      </c>
      <c r="G144" s="21"/>
      <c r="H144" s="29"/>
      <c r="I144" s="20" t="s">
        <v>140</v>
      </c>
      <c r="J144" s="31">
        <v>0.096</v>
      </c>
      <c r="K144" s="64"/>
    </row>
    <row r="145" spans="1:11" s="23" customFormat="1" ht="24">
      <c r="A145" s="112"/>
      <c r="B145" s="44" t="s">
        <v>105</v>
      </c>
      <c r="C145" s="6"/>
      <c r="D145" s="15">
        <f>190/1000</f>
        <v>0.19</v>
      </c>
      <c r="E145" s="18" t="s">
        <v>141</v>
      </c>
      <c r="F145" s="33">
        <f t="shared" si="1"/>
        <v>0.19</v>
      </c>
      <c r="G145" s="21"/>
      <c r="H145" s="29"/>
      <c r="I145" s="20" t="s">
        <v>141</v>
      </c>
      <c r="J145" s="31">
        <v>0.19</v>
      </c>
      <c r="K145" s="64"/>
    </row>
    <row r="146" spans="1:11" s="23" customFormat="1" ht="12" customHeight="1">
      <c r="A146" s="112"/>
      <c r="B146" s="44" t="s">
        <v>105</v>
      </c>
      <c r="C146" s="6"/>
      <c r="D146" s="15">
        <f>200/1000</f>
        <v>0.2</v>
      </c>
      <c r="E146" s="18" t="s">
        <v>142</v>
      </c>
      <c r="F146" s="33">
        <f t="shared" si="1"/>
        <v>0.2</v>
      </c>
      <c r="G146" s="21"/>
      <c r="H146" s="29"/>
      <c r="I146" s="20" t="s">
        <v>142</v>
      </c>
      <c r="J146" s="31">
        <v>0.2</v>
      </c>
      <c r="K146" s="64"/>
    </row>
    <row r="147" spans="1:11" s="23" customFormat="1" ht="12" customHeight="1">
      <c r="A147" s="112"/>
      <c r="B147" s="44" t="s">
        <v>106</v>
      </c>
      <c r="C147" s="6"/>
      <c r="D147" s="15">
        <f>200/1000</f>
        <v>0.2</v>
      </c>
      <c r="E147" s="18" t="s">
        <v>104</v>
      </c>
      <c r="F147" s="33">
        <f t="shared" si="1"/>
        <v>0.2</v>
      </c>
      <c r="G147" s="21"/>
      <c r="H147" s="29"/>
      <c r="I147" s="20" t="s">
        <v>104</v>
      </c>
      <c r="J147" s="31">
        <v>0.2</v>
      </c>
      <c r="K147" s="64"/>
    </row>
    <row r="148" spans="1:11" s="23" customFormat="1" ht="12" customHeight="1">
      <c r="A148" s="112"/>
      <c r="B148" s="44" t="s">
        <v>107</v>
      </c>
      <c r="C148" s="6"/>
      <c r="D148" s="15">
        <f>500/1000</f>
        <v>0.5</v>
      </c>
      <c r="E148" s="18" t="s">
        <v>104</v>
      </c>
      <c r="F148" s="33">
        <f t="shared" si="1"/>
        <v>0.5</v>
      </c>
      <c r="G148" s="21"/>
      <c r="H148" s="29"/>
      <c r="I148" s="20" t="s">
        <v>104</v>
      </c>
      <c r="J148" s="31">
        <v>0.5</v>
      </c>
      <c r="K148" s="64"/>
    </row>
    <row r="149" spans="1:11" s="23" customFormat="1" ht="12" customHeight="1">
      <c r="A149" s="112"/>
      <c r="B149" s="44" t="s">
        <v>108</v>
      </c>
      <c r="C149" s="6"/>
      <c r="D149" s="15">
        <f>300/1000</f>
        <v>0.3</v>
      </c>
      <c r="E149" s="18" t="s">
        <v>143</v>
      </c>
      <c r="F149" s="33">
        <f t="shared" si="1"/>
        <v>0.3</v>
      </c>
      <c r="G149" s="21"/>
      <c r="H149" s="29"/>
      <c r="I149" s="20" t="s">
        <v>143</v>
      </c>
      <c r="J149" s="31">
        <v>0.3</v>
      </c>
      <c r="K149" s="64"/>
    </row>
    <row r="150" spans="1:11" s="23" customFormat="1" ht="12" customHeight="1" thickBot="1">
      <c r="A150" s="113"/>
      <c r="B150" s="66" t="s">
        <v>109</v>
      </c>
      <c r="C150" s="67"/>
      <c r="D150" s="68">
        <f>750/1000</f>
        <v>0.75</v>
      </c>
      <c r="E150" s="69" t="s">
        <v>104</v>
      </c>
      <c r="F150" s="70">
        <f t="shared" si="1"/>
        <v>0.75</v>
      </c>
      <c r="G150" s="71"/>
      <c r="H150" s="72"/>
      <c r="I150" s="73" t="s">
        <v>104</v>
      </c>
      <c r="J150" s="74">
        <v>0.75</v>
      </c>
      <c r="K150" s="75"/>
    </row>
    <row r="151" spans="1:11" s="42" customFormat="1" ht="12.75" customHeight="1">
      <c r="A151" s="111" t="s">
        <v>160</v>
      </c>
      <c r="B151" s="58" t="s">
        <v>15</v>
      </c>
      <c r="C151" s="108">
        <v>225.38</v>
      </c>
      <c r="D151" s="80"/>
      <c r="E151" s="81"/>
      <c r="F151" s="80">
        <f>C151</f>
        <v>225.38</v>
      </c>
      <c r="G151" s="55" t="s">
        <v>209</v>
      </c>
      <c r="H151" s="55">
        <v>0.03</v>
      </c>
      <c r="I151" s="56"/>
      <c r="J151" s="57"/>
      <c r="K151" s="90"/>
    </row>
    <row r="152" spans="1:11" s="42" customFormat="1" ht="21" customHeight="1">
      <c r="A152" s="112"/>
      <c r="B152" s="44"/>
      <c r="C152" s="40"/>
      <c r="D152" s="29"/>
      <c r="E152" s="18"/>
      <c r="F152" s="29"/>
      <c r="G152" s="41" t="s">
        <v>210</v>
      </c>
      <c r="H152" s="41">
        <v>0.33</v>
      </c>
      <c r="I152" s="43"/>
      <c r="J152" s="30"/>
      <c r="K152" s="91"/>
    </row>
    <row r="153" spans="1:11" s="42" customFormat="1" ht="17.25" customHeight="1" thickBot="1">
      <c r="A153" s="112"/>
      <c r="B153" s="44"/>
      <c r="C153" s="40"/>
      <c r="D153" s="29"/>
      <c r="E153" s="18"/>
      <c r="F153" s="29"/>
      <c r="G153" s="41" t="s">
        <v>211</v>
      </c>
      <c r="H153" s="41">
        <v>0.89</v>
      </c>
      <c r="I153" s="43"/>
      <c r="J153" s="30"/>
      <c r="K153" s="91"/>
    </row>
    <row r="154" spans="1:11" s="23" customFormat="1" ht="12.75" customHeight="1">
      <c r="A154" s="112"/>
      <c r="B154" s="39" t="s">
        <v>165</v>
      </c>
      <c r="C154" s="40"/>
      <c r="D154" s="29">
        <v>0.23</v>
      </c>
      <c r="E154" s="18" t="s">
        <v>163</v>
      </c>
      <c r="F154" s="29">
        <v>0.23</v>
      </c>
      <c r="G154" s="41"/>
      <c r="H154" s="29"/>
      <c r="I154" s="18" t="s">
        <v>163</v>
      </c>
      <c r="J154" s="29">
        <v>0.23</v>
      </c>
      <c r="K154" s="64"/>
    </row>
    <row r="155" spans="1:11" s="23" customFormat="1" ht="12.75" customHeight="1">
      <c r="A155" s="112"/>
      <c r="B155" s="44" t="s">
        <v>161</v>
      </c>
      <c r="C155" s="40"/>
      <c r="D155" s="29">
        <v>0.23</v>
      </c>
      <c r="E155" s="18" t="s">
        <v>163</v>
      </c>
      <c r="F155" s="29">
        <v>0.23</v>
      </c>
      <c r="G155" s="41"/>
      <c r="H155" s="29"/>
      <c r="I155" s="18" t="s">
        <v>163</v>
      </c>
      <c r="J155" s="29">
        <v>0.23</v>
      </c>
      <c r="K155" s="64"/>
    </row>
    <row r="156" spans="1:11" s="23" customFormat="1" ht="12.75" customHeight="1">
      <c r="A156" s="112"/>
      <c r="B156" s="44" t="s">
        <v>162</v>
      </c>
      <c r="C156" s="40"/>
      <c r="D156" s="29">
        <v>0.1</v>
      </c>
      <c r="E156" s="18" t="s">
        <v>164</v>
      </c>
      <c r="F156" s="29">
        <v>0.1</v>
      </c>
      <c r="G156" s="41"/>
      <c r="H156" s="29"/>
      <c r="I156" s="18" t="s">
        <v>164</v>
      </c>
      <c r="J156" s="29">
        <v>0.1</v>
      </c>
      <c r="K156" s="64"/>
    </row>
    <row r="157" spans="1:11" s="23" customFormat="1" ht="12.75" customHeight="1">
      <c r="A157" s="112"/>
      <c r="B157" s="92" t="s">
        <v>166</v>
      </c>
      <c r="C157" s="40"/>
      <c r="D157" s="46">
        <v>0.2</v>
      </c>
      <c r="E157" s="47" t="s">
        <v>164</v>
      </c>
      <c r="F157" s="48">
        <v>0.2</v>
      </c>
      <c r="G157" s="41"/>
      <c r="H157" s="29"/>
      <c r="I157" s="47" t="s">
        <v>164</v>
      </c>
      <c r="J157" s="48">
        <v>0.2</v>
      </c>
      <c r="K157" s="64"/>
    </row>
    <row r="158" spans="1:11" s="23" customFormat="1" ht="12.75" customHeight="1">
      <c r="A158" s="112"/>
      <c r="B158" s="44" t="s">
        <v>167</v>
      </c>
      <c r="C158" s="40"/>
      <c r="D158" s="46">
        <v>0.2</v>
      </c>
      <c r="E158" s="18" t="s">
        <v>164</v>
      </c>
      <c r="F158" s="48">
        <v>0.2</v>
      </c>
      <c r="G158" s="41"/>
      <c r="H158" s="29"/>
      <c r="I158" s="18" t="s">
        <v>164</v>
      </c>
      <c r="J158" s="48">
        <v>0.2</v>
      </c>
      <c r="K158" s="64"/>
    </row>
    <row r="159" spans="1:11" s="23" customFormat="1" ht="12.75" customHeight="1">
      <c r="A159" s="112"/>
      <c r="B159" s="92" t="s">
        <v>168</v>
      </c>
      <c r="C159" s="40"/>
      <c r="D159" s="46">
        <v>0.12</v>
      </c>
      <c r="E159" s="47" t="s">
        <v>170</v>
      </c>
      <c r="F159" s="48">
        <v>0.12</v>
      </c>
      <c r="G159" s="41"/>
      <c r="H159" s="29"/>
      <c r="I159" s="47" t="s">
        <v>170</v>
      </c>
      <c r="J159" s="48">
        <v>0.12</v>
      </c>
      <c r="K159" s="64"/>
    </row>
    <row r="160" spans="1:11" s="23" customFormat="1" ht="12.75" customHeight="1">
      <c r="A160" s="112"/>
      <c r="B160" s="92" t="s">
        <v>168</v>
      </c>
      <c r="C160" s="40"/>
      <c r="D160" s="46">
        <v>0.06</v>
      </c>
      <c r="E160" s="18" t="s">
        <v>171</v>
      </c>
      <c r="F160" s="48">
        <v>0.06</v>
      </c>
      <c r="G160" s="41"/>
      <c r="H160" s="29"/>
      <c r="I160" s="18" t="s">
        <v>171</v>
      </c>
      <c r="J160" s="48">
        <v>0.06</v>
      </c>
      <c r="K160" s="64"/>
    </row>
    <row r="161" spans="1:11" s="23" customFormat="1" ht="12.75" customHeight="1">
      <c r="A161" s="112"/>
      <c r="B161" s="93" t="s">
        <v>169</v>
      </c>
      <c r="C161" s="40"/>
      <c r="D161" s="46">
        <v>4</v>
      </c>
      <c r="E161" s="49" t="s">
        <v>172</v>
      </c>
      <c r="F161" s="48">
        <v>4</v>
      </c>
      <c r="G161" s="41"/>
      <c r="H161" s="29"/>
      <c r="I161" s="49" t="s">
        <v>172</v>
      </c>
      <c r="J161" s="48">
        <v>4</v>
      </c>
      <c r="K161" s="64"/>
    </row>
    <row r="162" spans="1:11" s="23" customFormat="1" ht="12.75" customHeight="1">
      <c r="A162" s="112"/>
      <c r="B162" s="94" t="s">
        <v>173</v>
      </c>
      <c r="C162" s="40"/>
      <c r="D162" s="46">
        <v>3.407</v>
      </c>
      <c r="E162" s="18" t="s">
        <v>174</v>
      </c>
      <c r="F162" s="48">
        <v>3.407</v>
      </c>
      <c r="G162" s="41"/>
      <c r="H162" s="29"/>
      <c r="I162" s="18" t="s">
        <v>174</v>
      </c>
      <c r="J162" s="48">
        <v>3.407</v>
      </c>
      <c r="K162" s="64"/>
    </row>
    <row r="163" spans="1:11" s="23" customFormat="1" ht="12.75" customHeight="1">
      <c r="A163" s="112"/>
      <c r="B163" s="94" t="s">
        <v>173</v>
      </c>
      <c r="C163" s="40"/>
      <c r="D163" s="46">
        <v>0.67</v>
      </c>
      <c r="E163" s="18" t="s">
        <v>175</v>
      </c>
      <c r="F163" s="48">
        <v>0.67</v>
      </c>
      <c r="G163" s="41"/>
      <c r="H163" s="29"/>
      <c r="I163" s="18" t="s">
        <v>175</v>
      </c>
      <c r="J163" s="48">
        <v>0.67</v>
      </c>
      <c r="K163" s="64"/>
    </row>
    <row r="164" spans="1:11" s="23" customFormat="1" ht="12.75" customHeight="1">
      <c r="A164" s="112"/>
      <c r="B164" s="94" t="s">
        <v>173</v>
      </c>
      <c r="C164" s="40"/>
      <c r="D164" s="46">
        <v>0.323</v>
      </c>
      <c r="E164" s="18" t="s">
        <v>176</v>
      </c>
      <c r="F164" s="48">
        <v>0.323</v>
      </c>
      <c r="G164" s="41"/>
      <c r="H164" s="29"/>
      <c r="I164" s="18" t="s">
        <v>176</v>
      </c>
      <c r="J164" s="48">
        <v>0.323</v>
      </c>
      <c r="K164" s="64"/>
    </row>
    <row r="165" spans="1:11" s="23" customFormat="1" ht="12.75" customHeight="1">
      <c r="A165" s="112"/>
      <c r="B165" s="94" t="s">
        <v>173</v>
      </c>
      <c r="C165" s="40"/>
      <c r="D165" s="46">
        <v>0.105</v>
      </c>
      <c r="E165" s="18" t="s">
        <v>177</v>
      </c>
      <c r="F165" s="48">
        <v>0.105</v>
      </c>
      <c r="G165" s="41"/>
      <c r="H165" s="29"/>
      <c r="I165" s="18" t="s">
        <v>177</v>
      </c>
      <c r="J165" s="48">
        <v>0.105</v>
      </c>
      <c r="K165" s="64"/>
    </row>
    <row r="166" spans="1:11" s="23" customFormat="1" ht="12.75" customHeight="1">
      <c r="A166" s="112"/>
      <c r="B166" s="94" t="s">
        <v>173</v>
      </c>
      <c r="C166" s="40"/>
      <c r="D166" s="46">
        <v>0.646</v>
      </c>
      <c r="E166" s="18" t="s">
        <v>178</v>
      </c>
      <c r="F166" s="48">
        <v>0.646</v>
      </c>
      <c r="G166" s="41"/>
      <c r="H166" s="29"/>
      <c r="I166" s="18" t="s">
        <v>178</v>
      </c>
      <c r="J166" s="48">
        <v>0.646</v>
      </c>
      <c r="K166" s="64"/>
    </row>
    <row r="167" spans="1:11" s="23" customFormat="1" ht="12.75" customHeight="1">
      <c r="A167" s="112"/>
      <c r="B167" s="94" t="s">
        <v>179</v>
      </c>
      <c r="C167" s="40"/>
      <c r="D167" s="46">
        <v>0.541</v>
      </c>
      <c r="E167" s="18" t="s">
        <v>175</v>
      </c>
      <c r="F167" s="48">
        <v>0.541</v>
      </c>
      <c r="G167" s="41"/>
      <c r="H167" s="29"/>
      <c r="I167" s="18" t="s">
        <v>175</v>
      </c>
      <c r="J167" s="48">
        <v>0.541</v>
      </c>
      <c r="K167" s="64"/>
    </row>
    <row r="168" spans="1:11" s="23" customFormat="1" ht="12.75" customHeight="1">
      <c r="A168" s="112"/>
      <c r="B168" s="94" t="s">
        <v>179</v>
      </c>
      <c r="C168" s="40"/>
      <c r="D168" s="46">
        <v>0.205</v>
      </c>
      <c r="E168" s="18" t="s">
        <v>176</v>
      </c>
      <c r="F168" s="48">
        <v>0.205</v>
      </c>
      <c r="G168" s="41"/>
      <c r="H168" s="29"/>
      <c r="I168" s="18" t="s">
        <v>176</v>
      </c>
      <c r="J168" s="48">
        <v>0.205</v>
      </c>
      <c r="K168" s="64"/>
    </row>
    <row r="169" spans="1:11" s="23" customFormat="1" ht="12.75" customHeight="1">
      <c r="A169" s="112"/>
      <c r="B169" s="94" t="s">
        <v>179</v>
      </c>
      <c r="C169" s="40"/>
      <c r="D169" s="46">
        <v>2.398</v>
      </c>
      <c r="E169" s="18" t="s">
        <v>174</v>
      </c>
      <c r="F169" s="48">
        <v>2.398</v>
      </c>
      <c r="G169" s="41"/>
      <c r="H169" s="29"/>
      <c r="I169" s="18" t="s">
        <v>174</v>
      </c>
      <c r="J169" s="48">
        <v>2.398</v>
      </c>
      <c r="K169" s="64"/>
    </row>
    <row r="170" spans="1:11" s="23" customFormat="1" ht="12.75" customHeight="1">
      <c r="A170" s="112"/>
      <c r="B170" s="94" t="s">
        <v>180</v>
      </c>
      <c r="C170" s="40"/>
      <c r="D170" s="46">
        <v>0.368</v>
      </c>
      <c r="E170" s="18" t="s">
        <v>181</v>
      </c>
      <c r="F170" s="48">
        <v>0.368</v>
      </c>
      <c r="G170" s="41"/>
      <c r="H170" s="29"/>
      <c r="I170" s="18" t="s">
        <v>181</v>
      </c>
      <c r="J170" s="48">
        <v>0.368</v>
      </c>
      <c r="K170" s="64"/>
    </row>
    <row r="171" spans="1:11" s="23" customFormat="1" ht="22.5" customHeight="1">
      <c r="A171" s="112"/>
      <c r="B171" s="94" t="s">
        <v>180</v>
      </c>
      <c r="C171" s="40"/>
      <c r="D171" s="46">
        <v>0.395</v>
      </c>
      <c r="E171" s="18" t="s">
        <v>182</v>
      </c>
      <c r="F171" s="48">
        <v>0.395</v>
      </c>
      <c r="G171" s="41"/>
      <c r="H171" s="29"/>
      <c r="I171" s="18" t="s">
        <v>182</v>
      </c>
      <c r="J171" s="48">
        <v>0.395</v>
      </c>
      <c r="K171" s="64"/>
    </row>
    <row r="172" spans="1:11" s="23" customFormat="1" ht="12.75" customHeight="1">
      <c r="A172" s="112"/>
      <c r="B172" s="94" t="s">
        <v>180</v>
      </c>
      <c r="C172" s="40"/>
      <c r="D172" s="46">
        <v>0.957</v>
      </c>
      <c r="E172" s="18" t="s">
        <v>183</v>
      </c>
      <c r="F172" s="48">
        <v>0.957</v>
      </c>
      <c r="G172" s="41"/>
      <c r="H172" s="29"/>
      <c r="I172" s="18" t="s">
        <v>183</v>
      </c>
      <c r="J172" s="48">
        <v>0.957</v>
      </c>
      <c r="K172" s="64"/>
    </row>
    <row r="173" spans="1:11" s="23" customFormat="1" ht="23.25" customHeight="1">
      <c r="A173" s="112"/>
      <c r="B173" s="94" t="s">
        <v>180</v>
      </c>
      <c r="C173" s="40"/>
      <c r="D173" s="46">
        <v>0.722</v>
      </c>
      <c r="E173" s="18" t="s">
        <v>184</v>
      </c>
      <c r="F173" s="48">
        <v>0.722</v>
      </c>
      <c r="G173" s="41"/>
      <c r="H173" s="29"/>
      <c r="I173" s="18" t="s">
        <v>212</v>
      </c>
      <c r="J173" s="48">
        <v>0.722</v>
      </c>
      <c r="K173" s="64"/>
    </row>
    <row r="174" spans="1:11" s="23" customFormat="1" ht="12.75" customHeight="1">
      <c r="A174" s="112"/>
      <c r="B174" s="94" t="s">
        <v>180</v>
      </c>
      <c r="C174" s="40"/>
      <c r="D174" s="46">
        <v>0.31</v>
      </c>
      <c r="E174" s="18" t="s">
        <v>185</v>
      </c>
      <c r="F174" s="48">
        <v>0.31</v>
      </c>
      <c r="G174" s="41"/>
      <c r="H174" s="29"/>
      <c r="I174" s="18" t="s">
        <v>185</v>
      </c>
      <c r="J174" s="48">
        <v>0.31</v>
      </c>
      <c r="K174" s="64"/>
    </row>
    <row r="175" spans="1:11" s="23" customFormat="1" ht="12.75" customHeight="1">
      <c r="A175" s="112"/>
      <c r="B175" s="94" t="s">
        <v>180</v>
      </c>
      <c r="C175" s="40"/>
      <c r="D175" s="46">
        <v>0.26</v>
      </c>
      <c r="E175" s="18" t="s">
        <v>186</v>
      </c>
      <c r="F175" s="48">
        <v>0.26</v>
      </c>
      <c r="G175" s="41"/>
      <c r="H175" s="29"/>
      <c r="I175" s="18" t="s">
        <v>186</v>
      </c>
      <c r="J175" s="48">
        <v>0.26</v>
      </c>
      <c r="K175" s="64"/>
    </row>
    <row r="176" spans="1:11" s="23" customFormat="1" ht="12.75" customHeight="1">
      <c r="A176" s="112"/>
      <c r="B176" s="94" t="s">
        <v>180</v>
      </c>
      <c r="C176" s="40"/>
      <c r="D176" s="46">
        <v>0.295</v>
      </c>
      <c r="E176" s="18" t="s">
        <v>187</v>
      </c>
      <c r="F176" s="48">
        <v>0.295</v>
      </c>
      <c r="G176" s="41"/>
      <c r="H176" s="29"/>
      <c r="I176" s="18" t="s">
        <v>187</v>
      </c>
      <c r="J176" s="48">
        <v>0.295</v>
      </c>
      <c r="K176" s="64"/>
    </row>
    <row r="177" spans="1:11" s="23" customFormat="1" ht="18" customHeight="1">
      <c r="A177" s="112"/>
      <c r="B177" s="94" t="s">
        <v>180</v>
      </c>
      <c r="C177" s="40"/>
      <c r="D177" s="46">
        <v>0.462</v>
      </c>
      <c r="E177" s="18" t="s">
        <v>188</v>
      </c>
      <c r="F177" s="48">
        <v>0.462</v>
      </c>
      <c r="G177" s="41"/>
      <c r="H177" s="29"/>
      <c r="I177" s="18" t="s">
        <v>188</v>
      </c>
      <c r="J177" s="48">
        <v>0.462</v>
      </c>
      <c r="K177" s="64"/>
    </row>
    <row r="178" spans="1:11" s="23" customFormat="1" ht="12.75" customHeight="1">
      <c r="A178" s="112"/>
      <c r="B178" s="94" t="s">
        <v>180</v>
      </c>
      <c r="C178" s="40"/>
      <c r="D178" s="46">
        <v>0.295</v>
      </c>
      <c r="E178" s="18" t="s">
        <v>189</v>
      </c>
      <c r="F178" s="48">
        <v>0.295</v>
      </c>
      <c r="G178" s="41"/>
      <c r="H178" s="29"/>
      <c r="I178" s="18" t="s">
        <v>189</v>
      </c>
      <c r="J178" s="48">
        <v>0.295</v>
      </c>
      <c r="K178" s="64"/>
    </row>
    <row r="179" spans="1:11" s="23" customFormat="1" ht="26.25" customHeight="1">
      <c r="A179" s="112"/>
      <c r="B179" s="93" t="s">
        <v>180</v>
      </c>
      <c r="C179" s="40"/>
      <c r="D179" s="53">
        <v>0.546</v>
      </c>
      <c r="E179" s="49" t="s">
        <v>190</v>
      </c>
      <c r="F179" s="48">
        <v>0.546</v>
      </c>
      <c r="G179" s="41"/>
      <c r="H179" s="29"/>
      <c r="I179" s="49" t="s">
        <v>190</v>
      </c>
      <c r="J179" s="48">
        <v>0.546</v>
      </c>
      <c r="K179" s="64"/>
    </row>
    <row r="180" spans="1:11" s="23" customFormat="1" ht="12.75" customHeight="1">
      <c r="A180" s="112"/>
      <c r="B180" s="93" t="s">
        <v>180</v>
      </c>
      <c r="C180" s="40"/>
      <c r="D180" s="53">
        <v>0.378</v>
      </c>
      <c r="E180" s="49" t="s">
        <v>191</v>
      </c>
      <c r="F180" s="48">
        <v>0.378</v>
      </c>
      <c r="G180" s="41"/>
      <c r="H180" s="29"/>
      <c r="I180" s="49" t="s">
        <v>191</v>
      </c>
      <c r="J180" s="48">
        <v>0.378</v>
      </c>
      <c r="K180" s="64"/>
    </row>
    <row r="181" spans="1:11" s="23" customFormat="1" ht="12.75" customHeight="1">
      <c r="A181" s="112"/>
      <c r="B181" s="92" t="s">
        <v>192</v>
      </c>
      <c r="C181" s="40"/>
      <c r="D181" s="47">
        <v>0.2</v>
      </c>
      <c r="E181" s="47" t="s">
        <v>164</v>
      </c>
      <c r="F181" s="38">
        <v>0.2</v>
      </c>
      <c r="G181" s="41"/>
      <c r="H181" s="29"/>
      <c r="I181" s="47" t="s">
        <v>164</v>
      </c>
      <c r="J181" s="38">
        <v>0.2</v>
      </c>
      <c r="K181" s="64"/>
    </row>
    <row r="182" spans="1:11" s="23" customFormat="1" ht="12.75" customHeight="1">
      <c r="A182" s="112"/>
      <c r="B182" s="92" t="s">
        <v>193</v>
      </c>
      <c r="C182" s="40"/>
      <c r="D182" s="76">
        <v>0.8</v>
      </c>
      <c r="E182" s="49" t="s">
        <v>164</v>
      </c>
      <c r="F182" s="38">
        <v>0.8</v>
      </c>
      <c r="G182" s="41"/>
      <c r="H182" s="29"/>
      <c r="I182" s="49" t="s">
        <v>164</v>
      </c>
      <c r="J182" s="38">
        <v>0.8</v>
      </c>
      <c r="K182" s="64"/>
    </row>
    <row r="183" spans="1:11" s="23" customFormat="1" ht="28.5" customHeight="1">
      <c r="A183" s="112"/>
      <c r="B183" s="92" t="s">
        <v>194</v>
      </c>
      <c r="C183" s="41"/>
      <c r="D183" s="47">
        <v>0</v>
      </c>
      <c r="E183" s="47" t="s">
        <v>195</v>
      </c>
      <c r="F183" s="38">
        <v>0</v>
      </c>
      <c r="G183" s="41"/>
      <c r="H183" s="29"/>
      <c r="I183" s="47" t="s">
        <v>195</v>
      </c>
      <c r="J183" s="38">
        <v>0</v>
      </c>
      <c r="K183" s="64"/>
    </row>
    <row r="184" spans="1:11" s="23" customFormat="1" ht="27" customHeight="1">
      <c r="A184" s="112"/>
      <c r="B184" s="93" t="s">
        <v>196</v>
      </c>
      <c r="C184" s="40"/>
      <c r="D184" s="53">
        <v>39</v>
      </c>
      <c r="E184" s="49" t="s">
        <v>197</v>
      </c>
      <c r="F184" s="38">
        <v>39</v>
      </c>
      <c r="G184" s="41"/>
      <c r="H184" s="29"/>
      <c r="I184" s="49" t="s">
        <v>197</v>
      </c>
      <c r="J184" s="38">
        <v>39</v>
      </c>
      <c r="K184" s="64"/>
    </row>
    <row r="185" spans="1:11" s="23" customFormat="1" ht="27" customHeight="1">
      <c r="A185" s="112"/>
      <c r="B185" s="93" t="s">
        <v>198</v>
      </c>
      <c r="C185" s="40"/>
      <c r="D185" s="53">
        <v>1.06</v>
      </c>
      <c r="E185" s="49" t="s">
        <v>199</v>
      </c>
      <c r="F185" s="38">
        <v>1.06</v>
      </c>
      <c r="G185" s="41"/>
      <c r="H185" s="29"/>
      <c r="I185" s="49" t="s">
        <v>199</v>
      </c>
      <c r="J185" s="38">
        <v>1.06</v>
      </c>
      <c r="K185" s="64"/>
    </row>
    <row r="186" spans="1:11" s="23" customFormat="1" ht="24" customHeight="1">
      <c r="A186" s="112"/>
      <c r="B186" s="93" t="s">
        <v>198</v>
      </c>
      <c r="C186" s="40"/>
      <c r="D186" s="53">
        <v>4.5</v>
      </c>
      <c r="E186" s="49" t="s">
        <v>200</v>
      </c>
      <c r="F186" s="77">
        <v>4.5</v>
      </c>
      <c r="G186" s="41"/>
      <c r="H186" s="29"/>
      <c r="I186" s="49" t="s">
        <v>200</v>
      </c>
      <c r="J186" s="77">
        <v>4.5</v>
      </c>
      <c r="K186" s="64"/>
    </row>
    <row r="187" spans="1:11" s="23" customFormat="1" ht="22.5" customHeight="1">
      <c r="A187" s="112"/>
      <c r="B187" s="93" t="s">
        <v>198</v>
      </c>
      <c r="C187" s="40"/>
      <c r="D187" s="53">
        <v>1.98</v>
      </c>
      <c r="E187" s="49" t="s">
        <v>201</v>
      </c>
      <c r="F187" s="77">
        <v>1.98</v>
      </c>
      <c r="G187" s="41"/>
      <c r="H187" s="29"/>
      <c r="I187" s="49" t="s">
        <v>201</v>
      </c>
      <c r="J187" s="77">
        <v>1.98</v>
      </c>
      <c r="K187" s="64"/>
    </row>
    <row r="188" spans="1:11" s="23" customFormat="1" ht="22.5" customHeight="1">
      <c r="A188" s="112"/>
      <c r="B188" s="93" t="s">
        <v>198</v>
      </c>
      <c r="C188" s="40"/>
      <c r="D188" s="53">
        <v>1</v>
      </c>
      <c r="E188" s="49" t="s">
        <v>202</v>
      </c>
      <c r="F188" s="30">
        <v>1</v>
      </c>
      <c r="G188" s="41"/>
      <c r="H188" s="29"/>
      <c r="I188" s="49" t="s">
        <v>202</v>
      </c>
      <c r="J188" s="30">
        <v>1</v>
      </c>
      <c r="K188" s="64"/>
    </row>
    <row r="189" spans="1:11" s="23" customFormat="1" ht="22.5" customHeight="1">
      <c r="A189" s="112"/>
      <c r="B189" s="93" t="s">
        <v>203</v>
      </c>
      <c r="C189" s="40"/>
      <c r="D189" s="53">
        <v>0.768</v>
      </c>
      <c r="E189" s="49" t="s">
        <v>204</v>
      </c>
      <c r="F189" s="78">
        <v>0.768</v>
      </c>
      <c r="G189" s="54"/>
      <c r="H189" s="29"/>
      <c r="I189" s="49" t="s">
        <v>204</v>
      </c>
      <c r="J189" s="78">
        <v>0.768</v>
      </c>
      <c r="K189" s="64"/>
    </row>
    <row r="190" spans="1:11" s="23" customFormat="1" ht="12.75" customHeight="1">
      <c r="A190" s="112"/>
      <c r="B190" s="93" t="s">
        <v>205</v>
      </c>
      <c r="C190" s="40"/>
      <c r="D190" s="53">
        <v>0.671</v>
      </c>
      <c r="E190" s="49" t="s">
        <v>206</v>
      </c>
      <c r="F190" s="78">
        <v>0.671</v>
      </c>
      <c r="G190" s="54"/>
      <c r="H190" s="29"/>
      <c r="I190" s="49" t="s">
        <v>206</v>
      </c>
      <c r="J190" s="78">
        <v>0.671</v>
      </c>
      <c r="K190" s="64"/>
    </row>
    <row r="191" spans="1:11" s="23" customFormat="1" ht="12.75" customHeight="1">
      <c r="A191" s="112"/>
      <c r="B191" s="93" t="s">
        <v>207</v>
      </c>
      <c r="C191" s="40"/>
      <c r="D191" s="47">
        <v>0.553</v>
      </c>
      <c r="E191" s="49" t="s">
        <v>208</v>
      </c>
      <c r="F191" s="78">
        <v>0.553</v>
      </c>
      <c r="G191" s="54"/>
      <c r="H191" s="29"/>
      <c r="I191" s="49" t="s">
        <v>208</v>
      </c>
      <c r="J191" s="78">
        <v>0.553</v>
      </c>
      <c r="K191" s="64"/>
    </row>
    <row r="192" spans="1:11" s="23" customFormat="1" ht="12.75" customHeight="1">
      <c r="A192" s="112"/>
      <c r="B192" s="92"/>
      <c r="C192" s="40"/>
      <c r="D192" s="53"/>
      <c r="E192" s="49"/>
      <c r="F192" s="79"/>
      <c r="G192" s="41"/>
      <c r="H192" s="29"/>
      <c r="I192" s="20"/>
      <c r="J192" s="31"/>
      <c r="K192" s="64"/>
    </row>
    <row r="193" spans="1:11" s="23" customFormat="1" ht="12.75" customHeight="1" thickBot="1">
      <c r="A193" s="112"/>
      <c r="B193" s="95"/>
      <c r="C193" s="51"/>
      <c r="D193" s="96"/>
      <c r="E193" s="97"/>
      <c r="F193" s="98"/>
      <c r="G193" s="52"/>
      <c r="H193" s="99"/>
      <c r="I193" s="100"/>
      <c r="J193" s="101"/>
      <c r="K193" s="102"/>
    </row>
    <row r="194" spans="1:11" ht="27" thickBot="1">
      <c r="A194" s="103" t="s">
        <v>16</v>
      </c>
      <c r="B194" s="104"/>
      <c r="C194" s="105">
        <f>SUM(C11:C192)</f>
        <v>319.82</v>
      </c>
      <c r="D194" s="105">
        <f>SUM(D11:D192)</f>
        <v>119.48500000000001</v>
      </c>
      <c r="E194" s="105"/>
      <c r="F194" s="105">
        <f>SUM(F11:F192)</f>
        <v>439.3049999999999</v>
      </c>
      <c r="G194" s="106" t="s">
        <v>17</v>
      </c>
      <c r="H194" s="107">
        <f>SUM(H11:H193)</f>
        <v>47.25699999999999</v>
      </c>
      <c r="I194" s="106" t="s">
        <v>17</v>
      </c>
      <c r="J194" s="105">
        <f>SUM(J11:J193)</f>
        <v>119.48500000000001</v>
      </c>
      <c r="K194" s="109">
        <v>427.057</v>
      </c>
    </row>
    <row r="195" ht="12.75">
      <c r="F195" s="8"/>
    </row>
    <row r="196" spans="4:11" ht="12.75">
      <c r="D196" s="8"/>
      <c r="F196" s="9"/>
      <c r="K196" s="13"/>
    </row>
    <row r="197" ht="12.75">
      <c r="D197" s="8"/>
    </row>
    <row r="198" spans="1:4" ht="12.75">
      <c r="A198" t="s">
        <v>20</v>
      </c>
      <c r="B198" s="11" t="s">
        <v>22</v>
      </c>
      <c r="D198" s="8"/>
    </row>
    <row r="199" ht="12.75">
      <c r="B199" s="12" t="s">
        <v>21</v>
      </c>
    </row>
  </sheetData>
  <mergeCells count="12">
    <mergeCell ref="C8:E8"/>
    <mergeCell ref="K8:K9"/>
    <mergeCell ref="D2:H2"/>
    <mergeCell ref="B3:J3"/>
    <mergeCell ref="B4:J4"/>
    <mergeCell ref="E5:H5"/>
    <mergeCell ref="G8:J8"/>
    <mergeCell ref="F8:F9"/>
    <mergeCell ref="A151:A193"/>
    <mergeCell ref="A11:A150"/>
    <mergeCell ref="A8:A9"/>
    <mergeCell ref="B8:B9"/>
  </mergeCells>
  <hyperlinks>
    <hyperlink ref="B198" r:id="rId1" display="site@statinfo.dp.ua"/>
  </hyperlink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2020-05-27T11:54:35Z</cp:lastPrinted>
  <dcterms:created xsi:type="dcterms:W3CDTF">1996-10-08T23:32:33Z</dcterms:created>
  <dcterms:modified xsi:type="dcterms:W3CDTF">2020-07-06T11:51:43Z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